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minviviendagovco.sharepoint.com/sites/Grp_DIRECCIONDEESPACIOURBANOYTERRITORIAL_EstrategiaGestindel/Documentos compartidos/06 HERRAMIENTAS DESCARGABLES/02. Expediente municipal (ATH - SyE - Ejecución - Empalme)/Seguimiento a la ejecución - empalme/"/>
    </mc:Choice>
  </mc:AlternateContent>
  <xr:revisionPtr revIDLastSave="481" documentId="13_ncr:1_{1B05171B-DF75-48C5-91BB-1F955EB65F52}" xr6:coauthVersionLast="47" xr6:coauthVersionMax="47" xr10:uidLastSave="{9DD1E134-358E-4175-9371-431E57B32408}"/>
  <workbookProtection workbookAlgorithmName="SHA-512" workbookHashValue="4gyiCdupgizkJeh7HltSoQF7uqUInKMm3lakVtzTmWHjja5qQTKZRj/HgmocHg5Zlbi0MjL/CKNfQu+scJXTRQ==" workbookSaltValue="nsfA9uq/yQGcQUabFhNNAw==" workbookSpinCount="100000" lockStructure="1"/>
  <bookViews>
    <workbookView xWindow="-110" yWindow="-110" windowWidth="19420" windowHeight="10300" tabRatio="780" firstSheet="13" activeTab="16" xr2:uid="{20B0C93A-1456-4F6D-B341-C6304490DEE9}"/>
  </bookViews>
  <sheets>
    <sheet name="Desplegables Municipios" sheetId="3" state="hidden" r:id="rId1"/>
    <sheet name="Desplegables ASB" sheetId="7" state="hidden" r:id="rId2"/>
    <sheet name="Desplegables VIVIENDA" sheetId="9" state="hidden" r:id="rId3"/>
    <sheet name="Desplegables instrumentos" sheetId="13" state="hidden" r:id="rId4"/>
    <sheet name="Desplegables Asentamientos" sheetId="11" state="hidden" r:id="rId5"/>
    <sheet name="Desplegables POT" sheetId="5" state="hidden" r:id="rId6"/>
    <sheet name="Desplegables SyE" sheetId="18" state="hidden" r:id="rId7"/>
    <sheet name="DATOS GENERALES" sheetId="1" r:id="rId8"/>
    <sheet name="POT" sheetId="4" r:id="rId9"/>
    <sheet name="ASB" sheetId="6" r:id="rId10"/>
    <sheet name="VIVIENDA" sheetId="8" r:id="rId11"/>
    <sheet name="ASENTAMIENTOS" sheetId="10" r:id="rId12"/>
    <sheet name="INSTRUMENTOS FINANCIACION" sheetId="12" r:id="rId13"/>
    <sheet name="INSTRUMENTOS GESTIÓN" sheetId="14" r:id="rId14"/>
    <sheet name="RESUMEN GESTIÓN" sheetId="16" r:id="rId15"/>
    <sheet name="SEGUIMIENTO AL POT" sheetId="17" r:id="rId16"/>
    <sheet name="SEGUIMIENTO AL POT (2)" sheetId="23" r:id="rId17"/>
  </sheets>
  <definedNames>
    <definedName name="_xlnm._FilterDatabase" localSheetId="8" hidden="1">POT!$A$1:$E$71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5" i="23" l="1"/>
  <c r="L105" i="23" s="1"/>
  <c r="J105" i="23"/>
  <c r="K104" i="23"/>
  <c r="L104" i="23" s="1"/>
  <c r="J104" i="23"/>
  <c r="K103" i="23"/>
  <c r="L103" i="23" s="1"/>
  <c r="J103" i="23"/>
  <c r="L102" i="23"/>
  <c r="K102" i="23"/>
  <c r="J102" i="23"/>
  <c r="K101" i="23"/>
  <c r="L101" i="23" s="1"/>
  <c r="J101" i="23"/>
  <c r="L100" i="23"/>
  <c r="K100" i="23"/>
  <c r="J100" i="23"/>
  <c r="K99" i="23"/>
  <c r="L99" i="23" s="1"/>
  <c r="J99" i="23"/>
  <c r="K98" i="23"/>
  <c r="L98" i="23" s="1"/>
  <c r="J98" i="23"/>
  <c r="K97" i="23"/>
  <c r="L97" i="23" s="1"/>
  <c r="J97" i="23"/>
  <c r="L96" i="23"/>
  <c r="K96" i="23"/>
  <c r="J96" i="23"/>
  <c r="K95" i="23"/>
  <c r="L95" i="23" s="1"/>
  <c r="J95" i="23"/>
  <c r="L94" i="23"/>
  <c r="K94" i="23"/>
  <c r="J94" i="23"/>
  <c r="K93" i="23"/>
  <c r="L93" i="23" s="1"/>
  <c r="J93" i="23"/>
  <c r="L92" i="23"/>
  <c r="K92" i="23"/>
  <c r="J92" i="23"/>
  <c r="K91" i="23"/>
  <c r="L91" i="23" s="1"/>
  <c r="J91" i="23"/>
  <c r="K90" i="23"/>
  <c r="L90" i="23" s="1"/>
  <c r="J90" i="23"/>
  <c r="K89" i="23"/>
  <c r="L89" i="23" s="1"/>
  <c r="J89" i="23"/>
  <c r="L88" i="23"/>
  <c r="K88" i="23"/>
  <c r="J88" i="23"/>
  <c r="K87" i="23"/>
  <c r="L87" i="23" s="1"/>
  <c r="J87" i="23"/>
  <c r="L86" i="23"/>
  <c r="K86" i="23"/>
  <c r="J86" i="23"/>
  <c r="K85" i="23"/>
  <c r="L85" i="23" s="1"/>
  <c r="J85" i="23"/>
  <c r="L84" i="23"/>
  <c r="K84" i="23"/>
  <c r="J84" i="23"/>
  <c r="K83" i="23"/>
  <c r="L83" i="23" s="1"/>
  <c r="J83" i="23"/>
  <c r="K82" i="23"/>
  <c r="L82" i="23" s="1"/>
  <c r="J82" i="23"/>
  <c r="K81" i="23"/>
  <c r="L81" i="23" s="1"/>
  <c r="J81" i="23"/>
  <c r="L80" i="23"/>
  <c r="K80" i="23"/>
  <c r="J80" i="23"/>
  <c r="K79" i="23"/>
  <c r="L79" i="23" s="1"/>
  <c r="J79" i="23"/>
  <c r="L78" i="23"/>
  <c r="K78" i="23"/>
  <c r="J78" i="23"/>
  <c r="K77" i="23"/>
  <c r="L77" i="23" s="1"/>
  <c r="J77" i="23"/>
  <c r="L76" i="23"/>
  <c r="K76" i="23"/>
  <c r="J76" i="23"/>
  <c r="K75" i="23"/>
  <c r="L75" i="23" s="1"/>
  <c r="J75" i="23"/>
  <c r="K74" i="23"/>
  <c r="L74" i="23" s="1"/>
  <c r="J74" i="23"/>
  <c r="K73" i="23"/>
  <c r="L73" i="23" s="1"/>
  <c r="J73" i="23"/>
  <c r="L72" i="23"/>
  <c r="K72" i="23"/>
  <c r="J72" i="23"/>
  <c r="K71" i="23"/>
  <c r="L71" i="23" s="1"/>
  <c r="J71" i="23"/>
  <c r="L70" i="23"/>
  <c r="K70" i="23"/>
  <c r="J70" i="23"/>
  <c r="K69" i="23"/>
  <c r="L69" i="23" s="1"/>
  <c r="J69" i="23"/>
  <c r="L68" i="23"/>
  <c r="K68" i="23"/>
  <c r="J68" i="23"/>
  <c r="K67" i="23"/>
  <c r="L67" i="23" s="1"/>
  <c r="J67" i="23"/>
  <c r="K66" i="23"/>
  <c r="L66" i="23" s="1"/>
  <c r="J66" i="23"/>
  <c r="K65" i="23"/>
  <c r="L65" i="23" s="1"/>
  <c r="J65" i="23"/>
  <c r="L64" i="23"/>
  <c r="K64" i="23"/>
  <c r="J64" i="23"/>
  <c r="K63" i="23"/>
  <c r="L63" i="23" s="1"/>
  <c r="J63" i="23"/>
  <c r="L62" i="23"/>
  <c r="K62" i="23"/>
  <c r="J62" i="23"/>
  <c r="K61" i="23"/>
  <c r="L61" i="23" s="1"/>
  <c r="J61" i="23"/>
  <c r="L60" i="23"/>
  <c r="K60" i="23"/>
  <c r="J60" i="23"/>
  <c r="K59" i="23"/>
  <c r="L59" i="23" s="1"/>
  <c r="J59" i="23"/>
  <c r="K58" i="23"/>
  <c r="L58" i="23" s="1"/>
  <c r="J58" i="23"/>
  <c r="K57" i="23"/>
  <c r="L57" i="23" s="1"/>
  <c r="J57" i="23"/>
  <c r="L56" i="23"/>
  <c r="K56" i="23"/>
  <c r="J56" i="23"/>
  <c r="K55" i="23"/>
  <c r="L55" i="23" s="1"/>
  <c r="J55" i="23"/>
  <c r="L54" i="23"/>
  <c r="K54" i="23"/>
  <c r="J54" i="23"/>
  <c r="K53" i="23"/>
  <c r="L53" i="23" s="1"/>
  <c r="J53" i="23"/>
  <c r="L52" i="23"/>
  <c r="K52" i="23"/>
  <c r="J52" i="23"/>
  <c r="K51" i="23"/>
  <c r="L51" i="23" s="1"/>
  <c r="J51" i="23"/>
  <c r="K50" i="23"/>
  <c r="L50" i="23" s="1"/>
  <c r="J50" i="23"/>
  <c r="K49" i="23"/>
  <c r="L49" i="23" s="1"/>
  <c r="J49" i="23"/>
  <c r="L48" i="23"/>
  <c r="K48" i="23"/>
  <c r="J48" i="23"/>
  <c r="K47" i="23"/>
  <c r="L47" i="23" s="1"/>
  <c r="J47" i="23"/>
  <c r="L46" i="23"/>
  <c r="K46" i="23"/>
  <c r="J46" i="23"/>
  <c r="K45" i="23"/>
  <c r="L45" i="23" s="1"/>
  <c r="J45" i="23"/>
  <c r="L44" i="23"/>
  <c r="K44" i="23"/>
  <c r="J44" i="23"/>
  <c r="K43" i="23"/>
  <c r="L43" i="23" s="1"/>
  <c r="J43" i="23"/>
  <c r="K42" i="23"/>
  <c r="L42" i="23" s="1"/>
  <c r="J42" i="23"/>
  <c r="K41" i="23"/>
  <c r="L41" i="23" s="1"/>
  <c r="J41" i="23"/>
  <c r="L40" i="23"/>
  <c r="K40" i="23"/>
  <c r="J40" i="23"/>
  <c r="K39" i="23"/>
  <c r="L39" i="23" s="1"/>
  <c r="J39" i="23"/>
  <c r="L38" i="23"/>
  <c r="K38" i="23"/>
  <c r="J38" i="23"/>
  <c r="K37" i="23"/>
  <c r="L37" i="23" s="1"/>
  <c r="J37" i="23"/>
  <c r="L36" i="23"/>
  <c r="K36" i="23"/>
  <c r="J36" i="23"/>
  <c r="K35" i="23"/>
  <c r="L35" i="23" s="1"/>
  <c r="J35" i="23"/>
  <c r="K34" i="23"/>
  <c r="L34" i="23" s="1"/>
  <c r="J34" i="23"/>
  <c r="K33" i="23"/>
  <c r="L33" i="23" s="1"/>
  <c r="J33" i="23"/>
  <c r="L32" i="23"/>
  <c r="K32" i="23"/>
  <c r="J32" i="23"/>
  <c r="K31" i="23"/>
  <c r="L31" i="23" s="1"/>
  <c r="J31" i="23"/>
  <c r="L30" i="23"/>
  <c r="K30" i="23"/>
  <c r="J30" i="23"/>
  <c r="K29" i="23"/>
  <c r="L29" i="23" s="1"/>
  <c r="J29" i="23"/>
  <c r="L28" i="23"/>
  <c r="K28" i="23"/>
  <c r="J28" i="23"/>
  <c r="K27" i="23"/>
  <c r="L27" i="23" s="1"/>
  <c r="J27" i="23"/>
  <c r="K26" i="23"/>
  <c r="L26" i="23" s="1"/>
  <c r="J26" i="23"/>
  <c r="K25" i="23"/>
  <c r="L25" i="23" s="1"/>
  <c r="J25" i="23"/>
  <c r="L24" i="23"/>
  <c r="K24" i="23"/>
  <c r="J24" i="23"/>
  <c r="K23" i="23"/>
  <c r="L23" i="23" s="1"/>
  <c r="J23" i="23"/>
  <c r="L22" i="23"/>
  <c r="K22" i="23"/>
  <c r="J22" i="23"/>
  <c r="K21" i="23"/>
  <c r="L21" i="23" s="1"/>
  <c r="J21" i="23"/>
  <c r="L20" i="23"/>
  <c r="K20" i="23"/>
  <c r="J20" i="23"/>
  <c r="K19" i="23"/>
  <c r="L19" i="23" s="1"/>
  <c r="J19" i="23"/>
  <c r="K18" i="23"/>
  <c r="L18" i="23" s="1"/>
  <c r="J18" i="23"/>
  <c r="K17" i="23"/>
  <c r="L17" i="23" s="1"/>
  <c r="J17" i="23"/>
  <c r="L16" i="23"/>
  <c r="K16" i="23"/>
  <c r="J16" i="23"/>
  <c r="K15" i="23"/>
  <c r="L15" i="23" s="1"/>
  <c r="J15" i="23"/>
  <c r="L14" i="23"/>
  <c r="K14" i="23"/>
  <c r="J14" i="23"/>
  <c r="K13" i="23"/>
  <c r="L13" i="23" s="1"/>
  <c r="J13" i="23"/>
  <c r="L12" i="23"/>
  <c r="K12" i="23"/>
  <c r="J12" i="23"/>
  <c r="K11" i="23"/>
  <c r="L11" i="23" s="1"/>
  <c r="J11" i="23"/>
  <c r="K10" i="23"/>
  <c r="L10" i="23" s="1"/>
  <c r="J10" i="23"/>
  <c r="K9" i="23"/>
  <c r="L9" i="23" s="1"/>
  <c r="J9" i="23"/>
  <c r="L8" i="23"/>
  <c r="K8" i="23"/>
  <c r="J8" i="23"/>
  <c r="K7" i="23"/>
  <c r="L7" i="23" s="1"/>
  <c r="J7" i="23"/>
  <c r="L6" i="23"/>
  <c r="K6" i="23"/>
  <c r="J6" i="23"/>
  <c r="J7" i="17"/>
  <c r="K7" i="17"/>
  <c r="L7" i="17" s="1"/>
  <c r="J8" i="17"/>
  <c r="K8" i="17"/>
  <c r="L8" i="17" s="1"/>
  <c r="J9" i="17"/>
  <c r="K9" i="17"/>
  <c r="L9" i="17" s="1"/>
  <c r="J10" i="17"/>
  <c r="K10" i="17"/>
  <c r="L10" i="17" s="1"/>
  <c r="J11" i="17"/>
  <c r="K11" i="17"/>
  <c r="L11" i="17" s="1"/>
  <c r="J12" i="17"/>
  <c r="K12" i="17"/>
  <c r="L12" i="17"/>
  <c r="J13" i="17"/>
  <c r="K13" i="17"/>
  <c r="L13" i="17" s="1"/>
  <c r="J14" i="17"/>
  <c r="K14" i="17"/>
  <c r="L14" i="17"/>
  <c r="J15" i="17"/>
  <c r="K15" i="17"/>
  <c r="L15" i="17" s="1"/>
  <c r="J16" i="17"/>
  <c r="K16" i="17"/>
  <c r="L16" i="17"/>
  <c r="J17" i="17"/>
  <c r="K17" i="17"/>
  <c r="L17" i="17" s="1"/>
  <c r="J18" i="17"/>
  <c r="K18" i="17"/>
  <c r="L18" i="17" s="1"/>
  <c r="J19" i="17"/>
  <c r="K19" i="17"/>
  <c r="L19" i="17" s="1"/>
  <c r="J20" i="17"/>
  <c r="K20" i="17"/>
  <c r="L20" i="17"/>
  <c r="J21" i="17"/>
  <c r="K21" i="17"/>
  <c r="L21" i="17"/>
  <c r="J22" i="17"/>
  <c r="K22" i="17"/>
  <c r="L22" i="17"/>
  <c r="J23" i="17"/>
  <c r="K23" i="17"/>
  <c r="L23" i="17" s="1"/>
  <c r="J24" i="17"/>
  <c r="K24" i="17"/>
  <c r="L24" i="17"/>
  <c r="J25" i="17"/>
  <c r="K25" i="17"/>
  <c r="L25" i="17" s="1"/>
  <c r="J26" i="17"/>
  <c r="K26" i="17"/>
  <c r="L26" i="17" s="1"/>
  <c r="J27" i="17"/>
  <c r="K27" i="17"/>
  <c r="L27" i="17" s="1"/>
  <c r="J28" i="17"/>
  <c r="K28" i="17"/>
  <c r="L28" i="17"/>
  <c r="J29" i="17"/>
  <c r="K29" i="17"/>
  <c r="L29" i="17"/>
  <c r="J30" i="17"/>
  <c r="K30" i="17"/>
  <c r="L30" i="17"/>
  <c r="J31" i="17"/>
  <c r="K31" i="17"/>
  <c r="L31" i="17" s="1"/>
  <c r="J32" i="17"/>
  <c r="K32" i="17"/>
  <c r="L32" i="17"/>
  <c r="J33" i="17"/>
  <c r="K33" i="17"/>
  <c r="L33" i="17" s="1"/>
  <c r="J34" i="17"/>
  <c r="K34" i="17"/>
  <c r="L34" i="17" s="1"/>
  <c r="J35" i="17"/>
  <c r="K35" i="17"/>
  <c r="L35" i="17" s="1"/>
  <c r="J36" i="17"/>
  <c r="K36" i="17"/>
  <c r="L36" i="17"/>
  <c r="J37" i="17"/>
  <c r="K37" i="17"/>
  <c r="L37" i="17"/>
  <c r="J38" i="17"/>
  <c r="K38" i="17"/>
  <c r="L38" i="17"/>
  <c r="J39" i="17"/>
  <c r="K39" i="17"/>
  <c r="L39" i="17" s="1"/>
  <c r="J40" i="17"/>
  <c r="K40" i="17"/>
  <c r="L40" i="17"/>
  <c r="J41" i="17"/>
  <c r="K41" i="17"/>
  <c r="L41" i="17" s="1"/>
  <c r="J42" i="17"/>
  <c r="K42" i="17"/>
  <c r="L42" i="17" s="1"/>
  <c r="J43" i="17"/>
  <c r="K43" i="17"/>
  <c r="L43" i="17" s="1"/>
  <c r="J44" i="17"/>
  <c r="K44" i="17"/>
  <c r="L44" i="17"/>
  <c r="J45" i="17"/>
  <c r="K45" i="17"/>
  <c r="L45" i="17"/>
  <c r="J46" i="17"/>
  <c r="K46" i="17"/>
  <c r="L46" i="17"/>
  <c r="J47" i="17"/>
  <c r="K47" i="17"/>
  <c r="L47" i="17" s="1"/>
  <c r="J48" i="17"/>
  <c r="K48" i="17"/>
  <c r="L48" i="17"/>
  <c r="J49" i="17"/>
  <c r="K49" i="17"/>
  <c r="L49" i="17" s="1"/>
  <c r="J50" i="17"/>
  <c r="K50" i="17"/>
  <c r="L50" i="17" s="1"/>
  <c r="J51" i="17"/>
  <c r="K51" i="17"/>
  <c r="L51" i="17" s="1"/>
  <c r="J52" i="17"/>
  <c r="K52" i="17"/>
  <c r="L52" i="17"/>
  <c r="J53" i="17"/>
  <c r="K53" i="17"/>
  <c r="L53" i="17"/>
  <c r="J54" i="17"/>
  <c r="K54" i="17"/>
  <c r="L54" i="17"/>
  <c r="J55" i="17"/>
  <c r="K55" i="17"/>
  <c r="L55" i="17" s="1"/>
  <c r="J56" i="17"/>
  <c r="K56" i="17"/>
  <c r="L56" i="17"/>
  <c r="J57" i="17"/>
  <c r="K57" i="17"/>
  <c r="L57" i="17" s="1"/>
  <c r="J58" i="17"/>
  <c r="K58" i="17"/>
  <c r="L58" i="17" s="1"/>
  <c r="J59" i="17"/>
  <c r="K59" i="17"/>
  <c r="L59" i="17" s="1"/>
  <c r="J60" i="17"/>
  <c r="K60" i="17"/>
  <c r="L60" i="17"/>
  <c r="J61" i="17"/>
  <c r="K61" i="17"/>
  <c r="L61" i="17"/>
  <c r="J62" i="17"/>
  <c r="K62" i="17"/>
  <c r="L62" i="17"/>
  <c r="J63" i="17"/>
  <c r="K63" i="17"/>
  <c r="L63" i="17" s="1"/>
  <c r="J64" i="17"/>
  <c r="K64" i="17"/>
  <c r="L64" i="17"/>
  <c r="J65" i="17"/>
  <c r="K65" i="17"/>
  <c r="L65" i="17" s="1"/>
  <c r="J66" i="17"/>
  <c r="K66" i="17"/>
  <c r="L66" i="17" s="1"/>
  <c r="J67" i="17"/>
  <c r="K67" i="17"/>
  <c r="L67" i="17" s="1"/>
  <c r="J68" i="17"/>
  <c r="K68" i="17"/>
  <c r="L68" i="17"/>
  <c r="J69" i="17"/>
  <c r="K69" i="17"/>
  <c r="L69" i="17"/>
  <c r="J70" i="17"/>
  <c r="K70" i="17"/>
  <c r="L70" i="17"/>
  <c r="J71" i="17"/>
  <c r="K71" i="17"/>
  <c r="L71" i="17" s="1"/>
  <c r="J72" i="17"/>
  <c r="K72" i="17"/>
  <c r="L72" i="17"/>
  <c r="J73" i="17"/>
  <c r="K73" i="17"/>
  <c r="L73" i="17" s="1"/>
  <c r="J74" i="17"/>
  <c r="K74" i="17"/>
  <c r="L74" i="17" s="1"/>
  <c r="J75" i="17"/>
  <c r="K75" i="17"/>
  <c r="L75" i="17" s="1"/>
  <c r="J76" i="17"/>
  <c r="K76" i="17"/>
  <c r="L76" i="17"/>
  <c r="J77" i="17"/>
  <c r="K77" i="17"/>
  <c r="L77" i="17"/>
  <c r="J78" i="17"/>
  <c r="K78" i="17"/>
  <c r="L78" i="17"/>
  <c r="J79" i="17"/>
  <c r="K79" i="17"/>
  <c r="L79" i="17" s="1"/>
  <c r="J80" i="17"/>
  <c r="K80" i="17"/>
  <c r="L80" i="17"/>
  <c r="J81" i="17"/>
  <c r="K81" i="17"/>
  <c r="L81" i="17" s="1"/>
  <c r="J82" i="17"/>
  <c r="K82" i="17"/>
  <c r="L82" i="17" s="1"/>
  <c r="J83" i="17"/>
  <c r="K83" i="17"/>
  <c r="L83" i="17" s="1"/>
  <c r="J84" i="17"/>
  <c r="K84" i="17"/>
  <c r="L84" i="17"/>
  <c r="J85" i="17"/>
  <c r="K85" i="17"/>
  <c r="L85" i="17"/>
  <c r="J86" i="17"/>
  <c r="K86" i="17"/>
  <c r="L86" i="17"/>
  <c r="J87" i="17"/>
  <c r="K87" i="17"/>
  <c r="L87" i="17" s="1"/>
  <c r="J88" i="17"/>
  <c r="K88" i="17"/>
  <c r="L88" i="17"/>
  <c r="J89" i="17"/>
  <c r="K89" i="17"/>
  <c r="L89" i="17" s="1"/>
  <c r="J90" i="17"/>
  <c r="K90" i="17"/>
  <c r="L90" i="17" s="1"/>
  <c r="J91" i="17"/>
  <c r="K91" i="17"/>
  <c r="L91" i="17" s="1"/>
  <c r="J92" i="17"/>
  <c r="K92" i="17"/>
  <c r="L92" i="17"/>
  <c r="J93" i="17"/>
  <c r="K93" i="17"/>
  <c r="L93" i="17"/>
  <c r="J94" i="17"/>
  <c r="K94" i="17"/>
  <c r="L94" i="17"/>
  <c r="J95" i="17"/>
  <c r="K95" i="17"/>
  <c r="L95" i="17" s="1"/>
  <c r="J96" i="17"/>
  <c r="K96" i="17"/>
  <c r="L96" i="17"/>
  <c r="J97" i="17"/>
  <c r="K97" i="17"/>
  <c r="L97" i="17" s="1"/>
  <c r="J98" i="17"/>
  <c r="K98" i="17"/>
  <c r="L98" i="17" s="1"/>
  <c r="J99" i="17"/>
  <c r="K99" i="17"/>
  <c r="L99" i="17" s="1"/>
  <c r="J100" i="17"/>
  <c r="K100" i="17"/>
  <c r="L100" i="17"/>
  <c r="J101" i="17"/>
  <c r="K101" i="17"/>
  <c r="L101" i="17"/>
  <c r="J102" i="17"/>
  <c r="K102" i="17"/>
  <c r="L102" i="17"/>
  <c r="J103" i="17"/>
  <c r="K103" i="17"/>
  <c r="L103" i="17" s="1"/>
  <c r="J104" i="17"/>
  <c r="K104" i="17"/>
  <c r="L104" i="17"/>
  <c r="J105" i="17"/>
  <c r="K105" i="17"/>
  <c r="L105" i="17" s="1"/>
  <c r="K6" i="17"/>
  <c r="C15" i="14"/>
  <c r="C11" i="14"/>
  <c r="C4" i="14"/>
  <c r="C10" i="14"/>
  <c r="C11" i="12"/>
  <c r="C13" i="12"/>
  <c r="C27" i="12"/>
  <c r="C22" i="12"/>
  <c r="C23" i="12"/>
  <c r="C21" i="12"/>
  <c r="C19" i="12"/>
  <c r="C15" i="12"/>
  <c r="C14" i="12"/>
  <c r="C4" i="12"/>
  <c r="C35" i="4"/>
  <c r="C22" i="10"/>
  <c r="C25" i="10"/>
  <c r="C23" i="10"/>
  <c r="C21" i="10"/>
  <c r="C19" i="10"/>
  <c r="C17" i="10"/>
  <c r="C15" i="10"/>
  <c r="C13" i="10"/>
  <c r="C24" i="10"/>
  <c r="C20" i="10"/>
  <c r="C18" i="10"/>
  <c r="C16" i="10"/>
  <c r="C14" i="10"/>
  <c r="C9" i="10"/>
  <c r="C7" i="10"/>
  <c r="D150" i="16" l="1"/>
  <c r="C11" i="10"/>
  <c r="D152" i="16"/>
  <c r="C12" i="10"/>
  <c r="C10" i="10"/>
  <c r="C8" i="10"/>
  <c r="D151" i="16" s="1"/>
  <c r="C6" i="10"/>
  <c r="C11" i="4" l="1"/>
  <c r="C5" i="10"/>
  <c r="D148" i="16" s="1"/>
  <c r="C4" i="10"/>
  <c r="C26" i="8"/>
  <c r="C24" i="8"/>
  <c r="C20" i="8"/>
  <c r="C28" i="6"/>
  <c r="C7" i="8"/>
  <c r="C6" i="8"/>
  <c r="C21" i="6"/>
  <c r="C44" i="6"/>
  <c r="C43" i="6"/>
  <c r="C26" i="6"/>
  <c r="C21" i="4"/>
  <c r="C71" i="4"/>
  <c r="C70" i="4"/>
  <c r="C68" i="4"/>
  <c r="C67" i="4"/>
  <c r="C66" i="4"/>
  <c r="C65" i="4"/>
  <c r="C64" i="4"/>
  <c r="C63" i="4"/>
  <c r="C62" i="4"/>
  <c r="C61" i="4"/>
  <c r="C59" i="4"/>
  <c r="C60" i="4"/>
  <c r="C57" i="4"/>
  <c r="C56" i="4"/>
  <c r="C55" i="4"/>
  <c r="C54" i="4"/>
  <c r="C53" i="4"/>
  <c r="C52" i="4"/>
  <c r="C51" i="4"/>
  <c r="C50" i="4"/>
  <c r="C49" i="4"/>
  <c r="C48" i="4"/>
  <c r="C46" i="4"/>
  <c r="C41" i="4"/>
  <c r="C36" i="4"/>
  <c r="C30" i="4"/>
  <c r="C29" i="4"/>
  <c r="C22" i="4"/>
  <c r="C14" i="4"/>
  <c r="C13" i="4"/>
  <c r="C12" i="4"/>
  <c r="C10" i="4"/>
  <c r="C9" i="4"/>
  <c r="C8" i="4"/>
  <c r="C7" i="4"/>
  <c r="C6" i="4"/>
  <c r="C5" i="4"/>
  <c r="C4" i="4"/>
  <c r="J6" i="17"/>
  <c r="L6" i="17" s="1"/>
  <c r="D20" i="16" l="1"/>
  <c r="D24" i="16"/>
  <c r="D19" i="16"/>
  <c r="D21" i="16"/>
  <c r="D22" i="16"/>
  <c r="D23" i="16"/>
  <c r="D121" i="16" l="1"/>
  <c r="D122" i="16"/>
  <c r="D123" i="16"/>
  <c r="D3" i="16"/>
  <c r="D4" i="16"/>
  <c r="D5" i="16"/>
  <c r="D6" i="16"/>
  <c r="D124" i="16"/>
  <c r="D125" i="16" l="1"/>
  <c r="D119" i="16" l="1"/>
  <c r="D118" i="16"/>
  <c r="D11" i="16"/>
  <c r="D17" i="16"/>
  <c r="D10" i="16"/>
  <c r="D219" i="16"/>
  <c r="D217" i="16"/>
  <c r="D206" i="16"/>
  <c r="D203" i="16"/>
  <c r="D204" i="16"/>
  <c r="D202" i="16"/>
  <c r="D201" i="16"/>
  <c r="D200" i="16"/>
  <c r="D187" i="16"/>
  <c r="D179" i="16"/>
  <c r="D170" i="16"/>
  <c r="D146" i="16"/>
  <c r="D141" i="16"/>
  <c r="D143" i="16"/>
  <c r="D137" i="16"/>
  <c r="D136" i="16"/>
  <c r="D135" i="16"/>
  <c r="D132" i="16"/>
  <c r="D133" i="16"/>
  <c r="D134" i="16"/>
  <c r="D131" i="16"/>
  <c r="D126" i="16"/>
  <c r="D127" i="16"/>
  <c r="D128" i="16"/>
  <c r="D129" i="16"/>
  <c r="D130" i="16"/>
  <c r="D117" i="16"/>
  <c r="D109" i="16"/>
  <c r="D110" i="16"/>
  <c r="D111" i="16"/>
  <c r="D112" i="16"/>
  <c r="D113" i="16"/>
  <c r="D114" i="16"/>
  <c r="D115" i="16"/>
  <c r="D116" i="16"/>
  <c r="D107" i="16"/>
  <c r="D108" i="16"/>
  <c r="D91" i="16"/>
  <c r="D92" i="16"/>
  <c r="D93" i="16"/>
  <c r="D94" i="16"/>
  <c r="D95" i="16"/>
  <c r="D97" i="16"/>
  <c r="D98" i="16"/>
  <c r="D99" i="16"/>
  <c r="D100" i="16"/>
  <c r="D106" i="16"/>
  <c r="D81" i="16"/>
  <c r="D82" i="16"/>
  <c r="D83" i="16"/>
  <c r="D84" i="16"/>
  <c r="D85" i="16"/>
  <c r="D86" i="16"/>
  <c r="D87" i="16"/>
  <c r="D88" i="16"/>
  <c r="D89" i="16"/>
  <c r="D80" i="16"/>
  <c r="D79" i="16"/>
  <c r="D90" i="16"/>
  <c r="D78" i="16"/>
  <c r="D74" i="16"/>
  <c r="D63" i="16"/>
  <c r="D49" i="16"/>
  <c r="D50" i="16"/>
  <c r="D52" i="16"/>
  <c r="D47" i="16"/>
  <c r="D48" i="16"/>
  <c r="D33" i="16"/>
  <c r="D25" i="16"/>
  <c r="D8" i="16"/>
  <c r="D46" i="16"/>
  <c r="D40" i="16"/>
  <c r="D218" i="16"/>
  <c r="D215" i="16"/>
  <c r="D213" i="16"/>
  <c r="D209" i="16"/>
  <c r="D199" i="16"/>
  <c r="D191" i="16"/>
  <c r="D189" i="16"/>
  <c r="D188" i="16"/>
  <c r="D186" i="16"/>
  <c r="D183" i="16"/>
  <c r="D181" i="16"/>
  <c r="D180" i="16"/>
  <c r="D178" i="16"/>
  <c r="D177" i="16"/>
  <c r="D168" i="16"/>
  <c r="D167" i="16"/>
  <c r="D166" i="16"/>
  <c r="D165" i="16"/>
  <c r="D164" i="16"/>
  <c r="D163" i="16"/>
  <c r="D162" i="16"/>
  <c r="D161" i="16"/>
  <c r="D160" i="16"/>
  <c r="D159" i="16"/>
  <c r="D158" i="16"/>
  <c r="D157" i="16"/>
  <c r="D156" i="16"/>
  <c r="D155" i="16"/>
  <c r="D154" i="16"/>
  <c r="D153" i="16"/>
  <c r="D149" i="16"/>
  <c r="D147" i="16"/>
  <c r="D144" i="16"/>
  <c r="D142" i="16"/>
  <c r="D139" i="16"/>
  <c r="D103" i="16"/>
  <c r="D102" i="16"/>
  <c r="D96" i="16"/>
  <c r="D76" i="16"/>
  <c r="D75" i="16"/>
  <c r="D73" i="16"/>
  <c r="D72" i="16"/>
  <c r="D71" i="16"/>
  <c r="D70" i="16"/>
  <c r="D69" i="16"/>
  <c r="D68" i="16"/>
  <c r="D67" i="16"/>
  <c r="D66" i="16"/>
  <c r="D64" i="16"/>
  <c r="D62" i="16"/>
  <c r="D61" i="16"/>
  <c r="D60" i="16"/>
  <c r="D59" i="16"/>
  <c r="D58" i="16"/>
  <c r="D57" i="16"/>
  <c r="D56" i="16"/>
  <c r="D55" i="16"/>
  <c r="D53" i="16"/>
  <c r="D51" i="16"/>
  <c r="D208" i="16" l="1"/>
  <c r="D214" i="16"/>
  <c r="D212" i="16"/>
  <c r="D210" i="16"/>
  <c r="D207" i="16"/>
  <c r="D216" i="16"/>
  <c r="D211" i="16"/>
  <c r="D193" i="16"/>
  <c r="D197" i="16"/>
  <c r="D196" i="16"/>
  <c r="D190" i="16"/>
  <c r="D192" i="16"/>
  <c r="D195" i="16"/>
  <c r="D198" i="16"/>
  <c r="D194" i="16"/>
  <c r="D182" i="16"/>
  <c r="D185" i="16"/>
  <c r="D184" i="16"/>
  <c r="D176" i="16"/>
  <c r="D175" i="16"/>
  <c r="D174" i="16"/>
  <c r="D173" i="16"/>
  <c r="D172" i="16"/>
  <c r="D171" i="16"/>
  <c r="D138" i="16"/>
  <c r="D140" i="16"/>
  <c r="D101" i="16"/>
  <c r="D105" i="16"/>
  <c r="D104" i="16"/>
  <c r="D34" i="16"/>
  <c r="D26" i="16"/>
  <c r="D36" i="16" l="1"/>
  <c r="D35" i="16"/>
  <c r="D37" i="16"/>
  <c r="D39" i="16"/>
  <c r="D38" i="16"/>
  <c r="D42" i="16"/>
  <c r="D43" i="16"/>
  <c r="D44" i="16"/>
  <c r="D45" i="16"/>
  <c r="D41" i="16"/>
  <c r="D31" i="16"/>
  <c r="D32" i="16"/>
  <c r="D29" i="16"/>
  <c r="D30" i="16"/>
  <c r="D27" i="16"/>
  <c r="D28" i="16"/>
  <c r="D18" i="16"/>
  <c r="D16" i="16"/>
  <c r="D15" i="16"/>
  <c r="D14" i="16"/>
  <c r="D13" i="16"/>
  <c r="D12" i="16"/>
  <c r="D9" i="16"/>
</calcChain>
</file>

<file path=xl/sharedStrings.xml><?xml version="1.0" encoding="utf-8"?>
<sst xmlns="http://schemas.openxmlformats.org/spreadsheetml/2006/main" count="2090" uniqueCount="1378">
  <si>
    <t>Seleccione</t>
  </si>
  <si>
    <t>AMAZONAS</t>
  </si>
  <si>
    <t>ANTIOQUIA</t>
  </si>
  <si>
    <t>ARAUCA</t>
  </si>
  <si>
    <t>ATLÁNTICO</t>
  </si>
  <si>
    <t>BOGOTA</t>
  </si>
  <si>
    <t>BOLIVAR</t>
  </si>
  <si>
    <t>BOYACÁ</t>
  </si>
  <si>
    <t>CALDAS</t>
  </si>
  <si>
    <t>CAQUETA</t>
  </si>
  <si>
    <t>CASANARE</t>
  </si>
  <si>
    <t>CAUCA</t>
  </si>
  <si>
    <t>CESAR</t>
  </si>
  <si>
    <t>CHOCO</t>
  </si>
  <si>
    <t>CORDOBA</t>
  </si>
  <si>
    <t>CUNDINAMARCA</t>
  </si>
  <si>
    <t>GUAINIA</t>
  </si>
  <si>
    <t>GUAVIARE</t>
  </si>
  <si>
    <t>HUILA</t>
  </si>
  <si>
    <t>LAGUAJIRA</t>
  </si>
  <si>
    <t>MAGDALENA</t>
  </si>
  <si>
    <t>META</t>
  </si>
  <si>
    <t>NARIÑO</t>
  </si>
  <si>
    <t>NORTEDESANTANDER</t>
  </si>
  <si>
    <t>PUTUMAYO</t>
  </si>
  <si>
    <t>QUINDIO</t>
  </si>
  <si>
    <t>RISARALDA</t>
  </si>
  <si>
    <t>SANTANDER</t>
  </si>
  <si>
    <t>SUCRE</t>
  </si>
  <si>
    <t>TOLIMA</t>
  </si>
  <si>
    <t>VALLEDELCAUCA</t>
  </si>
  <si>
    <t>VAUPES</t>
  </si>
  <si>
    <t>VICHADA</t>
  </si>
  <si>
    <t>EL ENCANTO</t>
  </si>
  <si>
    <t>ABEJORRAL</t>
  </si>
  <si>
    <t>BARANOA</t>
  </si>
  <si>
    <t>BOGOTÁ DC</t>
  </si>
  <si>
    <t>ACHÍ</t>
  </si>
  <si>
    <t>ALMEIDA</t>
  </si>
  <si>
    <t>AGUADAS</t>
  </si>
  <si>
    <t>ALBANIA</t>
  </si>
  <si>
    <t>AGUAZUL</t>
  </si>
  <si>
    <t>ALMAGUER</t>
  </si>
  <si>
    <t>AGUACHICA</t>
  </si>
  <si>
    <t>ACANDÍ</t>
  </si>
  <si>
    <t>AYAPEL</t>
  </si>
  <si>
    <t>AGUA DE DIOS</t>
  </si>
  <si>
    <t>BARRANCO MINA</t>
  </si>
  <si>
    <t>CALAMAR</t>
  </si>
  <si>
    <t>ACEVEDO</t>
  </si>
  <si>
    <t>ALGARROBO</t>
  </si>
  <si>
    <t>ACACIAS</t>
  </si>
  <si>
    <t>ALBAN</t>
  </si>
  <si>
    <t>ABREGO</t>
  </si>
  <si>
    <t>COLÓN</t>
  </si>
  <si>
    <t>ARMENIA</t>
  </si>
  <si>
    <t>APÍA</t>
  </si>
  <si>
    <t>AGUADA</t>
  </si>
  <si>
    <t>BUENAVISTA</t>
  </si>
  <si>
    <t>ALPUJARRA</t>
  </si>
  <si>
    <t>ALCALA</t>
  </si>
  <si>
    <t>CARURU</t>
  </si>
  <si>
    <t>CUMARIBO</t>
  </si>
  <si>
    <t>LA CHORRERA</t>
  </si>
  <si>
    <t>ABRIAQUI</t>
  </si>
  <si>
    <t>ARAUQUITA</t>
  </si>
  <si>
    <t>BARRANQUILLA</t>
  </si>
  <si>
    <t>ALTOS DEL ROSARIO</t>
  </si>
  <si>
    <t>AQUITANIA</t>
  </si>
  <si>
    <t>ANSERMA</t>
  </si>
  <si>
    <t>BELÉN DE LOS ANDAQUIES</t>
  </si>
  <si>
    <t>CHAMEZA</t>
  </si>
  <si>
    <t>ARGELIA</t>
  </si>
  <si>
    <t>AGUSTÍN CODAZZI</t>
  </si>
  <si>
    <t>ALTO BAUDÓ</t>
  </si>
  <si>
    <t>ALBÁN</t>
  </si>
  <si>
    <t>CACAHUAL</t>
  </si>
  <si>
    <t>EL RETORNO</t>
  </si>
  <si>
    <t>AGRADO</t>
  </si>
  <si>
    <t>BARRANCAS</t>
  </si>
  <si>
    <t>ARACATACA</t>
  </si>
  <si>
    <t>BARRANCA DE UPIA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</si>
  <si>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</si>
  <si>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</si>
  <si>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</si>
  <si>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</si>
  <si>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</si>
  <si>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</si>
  <si>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</si>
  <si>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</si>
  <si>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</si>
  <si>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</si>
  <si>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</si>
  <si>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</si>
  <si>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</si>
  <si>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</si>
  <si>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</si>
  <si>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</si>
  <si>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</si>
  <si>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</si>
  <si>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</si>
  <si>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</si>
  <si>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</si>
  <si>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ANAPOIMA</t>
  </si>
  <si>
    <t>INÍRIDA</t>
  </si>
  <si>
    <t>MIRAFLORES</t>
  </si>
  <si>
    <t>AIPE</t>
  </si>
  <si>
    <t>DIBULLA</t>
  </si>
  <si>
    <t>ARIGUANÍ</t>
  </si>
  <si>
    <t>CABUYARO</t>
  </si>
  <si>
    <t>ANCUYA</t>
  </si>
  <si>
    <t>BOCHALEMA</t>
  </si>
  <si>
    <t>ORITO</t>
  </si>
  <si>
    <t>CALARCA</t>
  </si>
  <si>
    <t>BELÉN DE UMBRÍA</t>
  </si>
  <si>
    <t>ARATOCA</t>
  </si>
  <si>
    <t>CHALÁN</t>
  </si>
  <si>
    <t>AMBALEMA</t>
  </si>
  <si>
    <t>ANSERMANUEVO</t>
  </si>
  <si>
    <t>PACOA</t>
  </si>
  <si>
    <t>PUERTO CARREÑO</t>
  </si>
  <si>
    <t>LA VICTORIA</t>
  </si>
  <si>
    <t>AMAGA</t>
  </si>
  <si>
    <t>FORTUL</t>
  </si>
  <si>
    <t>CANDELARIA</t>
  </si>
  <si>
    <t>ARJONA</t>
  </si>
  <si>
    <t>BELÉN</t>
  </si>
  <si>
    <t>BELALCÁZAR</t>
  </si>
  <si>
    <t>CURRILLO</t>
  </si>
  <si>
    <t>LA SALINA</t>
  </si>
  <si>
    <t>BOLÍVAR</t>
  </si>
  <si>
    <t>BECERRIL</t>
  </si>
  <si>
    <t>BAGADÓ</t>
  </si>
  <si>
    <t>CERETÉ</t>
  </si>
  <si>
    <t>ANOLAIMA</t>
  </si>
  <si>
    <t>LA GUADALUPE</t>
  </si>
  <si>
    <t>SAN JOSÉ DEL GUAVIARE</t>
  </si>
  <si>
    <t>ALGECIRAS</t>
  </si>
  <si>
    <t>DISTRACCION</t>
  </si>
  <si>
    <t>CERRO SAN ANTONIO</t>
  </si>
  <si>
    <t>CASTILLA LA NUEVA</t>
  </si>
  <si>
    <t>ARBOLEDA</t>
  </si>
  <si>
    <t>BUCARASICA</t>
  </si>
  <si>
    <t>PUERTO ASIS</t>
  </si>
  <si>
    <t>CIRCASIA</t>
  </si>
  <si>
    <t>DOSQUEBRADAS</t>
  </si>
  <si>
    <t>BARBOSA</t>
  </si>
  <si>
    <t>COLOSO</t>
  </si>
  <si>
    <t>ANZOÁTEGUI</t>
  </si>
  <si>
    <t>PAPUNAHUA</t>
  </si>
  <si>
    <t>SANTA ROSALÍA</t>
  </si>
  <si>
    <t>LETICIA</t>
  </si>
  <si>
    <t>AMALFI</t>
  </si>
  <si>
    <t>PUERTO RONDÓN</t>
  </si>
  <si>
    <t>GALAPA</t>
  </si>
  <si>
    <t>ARROYOHONDO</t>
  </si>
  <si>
    <t>BERBEO</t>
  </si>
  <si>
    <t>CHINCHINa</t>
  </si>
  <si>
    <t>EL DONCELLO</t>
  </si>
  <si>
    <t>MANÍ</t>
  </si>
  <si>
    <t>BUENOS AIRES</t>
  </si>
  <si>
    <t>BOSCONIA</t>
  </si>
  <si>
    <t>BAHÍA SOLANO</t>
  </si>
  <si>
    <t>CHIMÁ</t>
  </si>
  <si>
    <t>APULO</t>
  </si>
  <si>
    <t>MAPIRIPaN</t>
  </si>
  <si>
    <t>ALTAMIRA</t>
  </si>
  <si>
    <t>EL MOLINO</t>
  </si>
  <si>
    <t>CHIBOLO</t>
  </si>
  <si>
    <t>CUMARAL</t>
  </si>
  <si>
    <t>BARBACOAS</t>
  </si>
  <si>
    <t>CACHIRÁ</t>
  </si>
  <si>
    <t>PUERTO CAICEDO</t>
  </si>
  <si>
    <t>GUÁTICA</t>
  </si>
  <si>
    <t>BARICHARA</t>
  </si>
  <si>
    <t>COROZAL</t>
  </si>
  <si>
    <t>ARMERO</t>
  </si>
  <si>
    <t>TARAIRA</t>
  </si>
  <si>
    <t>MIRITI - PARANA</t>
  </si>
  <si>
    <t>ANDES</t>
  </si>
  <si>
    <t>SARAVENA</t>
  </si>
  <si>
    <t>JUAN DE ACOSTA</t>
  </si>
  <si>
    <t>BARRANCO DE LOBA</t>
  </si>
  <si>
    <t>BETÉITIVA</t>
  </si>
  <si>
    <t>FILADELFIA</t>
  </si>
  <si>
    <t>EL PAUJIL</t>
  </si>
  <si>
    <t>MONTERREY</t>
  </si>
  <si>
    <t>CAJIBÍO</t>
  </si>
  <si>
    <t>CHIMICHAGUA</t>
  </si>
  <si>
    <t>BAJO BAUDÓ</t>
  </si>
  <si>
    <t>CHINÚ</t>
  </si>
  <si>
    <t>ARBELÁEZ</t>
  </si>
  <si>
    <t>MORICHAL</t>
  </si>
  <si>
    <t>BARAYA</t>
  </si>
  <si>
    <t>FONSECA</t>
  </si>
  <si>
    <t>CIÉNAGA</t>
  </si>
  <si>
    <t>EL CALVARIO</t>
  </si>
  <si>
    <t>BELEN</t>
  </si>
  <si>
    <t>CÁCOTA</t>
  </si>
  <si>
    <t>PUERTO GUZMAN</t>
  </si>
  <si>
    <t>FILANDIA</t>
  </si>
  <si>
    <t>LA CELIA</t>
  </si>
  <si>
    <t>BARRANCABERMEJA</t>
  </si>
  <si>
    <t>COVEÑAS</t>
  </si>
  <si>
    <t>ATACO</t>
  </si>
  <si>
    <t>BUENAVENTURA</t>
  </si>
  <si>
    <t>YAVARATÉ</t>
  </si>
  <si>
    <t>PUERTO ALEGRIA</t>
  </si>
  <si>
    <t>ANGELOPOLIS</t>
  </si>
  <si>
    <t>TAME</t>
  </si>
  <si>
    <t>LURUACO</t>
  </si>
  <si>
    <t>BOAVITA</t>
  </si>
  <si>
    <t>LA DORADA</t>
  </si>
  <si>
    <t>FLORENCIA</t>
  </si>
  <si>
    <t>NUNCHÍA</t>
  </si>
  <si>
    <t>CALDONO</t>
  </si>
  <si>
    <t>CHIRIGUANA</t>
  </si>
  <si>
    <t>BELÉN DE BAJIRA</t>
  </si>
  <si>
    <t>CIÉNAGA DE ORO</t>
  </si>
  <si>
    <t>BELTRÁN</t>
  </si>
  <si>
    <t>PANA PANA</t>
  </si>
  <si>
    <t>CAMPOALEGRE</t>
  </si>
  <si>
    <t>HATONUEVO</t>
  </si>
  <si>
    <t>CONCORDIA</t>
  </si>
  <si>
    <t>EL CASTILLO</t>
  </si>
  <si>
    <t>BUESACO</t>
  </si>
  <si>
    <t>CHINÁCOTA</t>
  </si>
  <si>
    <t>PUERTO LEGUIZAMO</t>
  </si>
  <si>
    <t>GENOVA</t>
  </si>
  <si>
    <t>LA VIRGINIA</t>
  </si>
  <si>
    <t>BETULIA</t>
  </si>
  <si>
    <t>EL ROBLE</t>
  </si>
  <si>
    <t>CAJAMARCA</t>
  </si>
  <si>
    <t>BUGA</t>
  </si>
  <si>
    <t>PUERTO ARICA</t>
  </si>
  <si>
    <t>ANGOSTURA</t>
  </si>
  <si>
    <t>MALAMBO</t>
  </si>
  <si>
    <t>CANTAGALLO</t>
  </si>
  <si>
    <t>LA MERCED</t>
  </si>
  <si>
    <t>LA MONTAÑITA</t>
  </si>
  <si>
    <t>OROCUÉ</t>
  </si>
  <si>
    <t>CALOTO</t>
  </si>
  <si>
    <t>CURUMANÍ</t>
  </si>
  <si>
    <t>BOJAYA</t>
  </si>
  <si>
    <t>COTORRA</t>
  </si>
  <si>
    <t>BITUIMA</t>
  </si>
  <si>
    <t>PUERTO COLOMBIA</t>
  </si>
  <si>
    <t>COLOMBIA</t>
  </si>
  <si>
    <t>LA JAGUA DEL PILAR</t>
  </si>
  <si>
    <t>EL BANCO</t>
  </si>
  <si>
    <t>EL DORADO</t>
  </si>
  <si>
    <t>CHACHAGUI</t>
  </si>
  <si>
    <t>CHITAGÁ</t>
  </si>
  <si>
    <t>SAN FRANCISCO</t>
  </si>
  <si>
    <t>LA TEBAIDA</t>
  </si>
  <si>
    <t>MARSELLA</t>
  </si>
  <si>
    <t>GALERAS</t>
  </si>
  <si>
    <t>CARMEN DE APICALÁ</t>
  </si>
  <si>
    <t>BUGALAGRANDE</t>
  </si>
  <si>
    <t>PUERTO NARIÑO</t>
  </si>
  <si>
    <t>ANORÍ</t>
  </si>
  <si>
    <t>MANATÍ</t>
  </si>
  <si>
    <t>CARMEN DE BOLÍVAR</t>
  </si>
  <si>
    <t>BRICEÑO</t>
  </si>
  <si>
    <t>MANIZALES</t>
  </si>
  <si>
    <t>MILAN</t>
  </si>
  <si>
    <t>PAZ DE ARIPORO</t>
  </si>
  <si>
    <t>CORINTO</t>
  </si>
  <si>
    <t>EL COPEY</t>
  </si>
  <si>
    <t>CANTON DE SAN PABLO</t>
  </si>
  <si>
    <t>LA APARTADA</t>
  </si>
  <si>
    <t>BOJACÁ</t>
  </si>
  <si>
    <t>SAN FELIPE</t>
  </si>
  <si>
    <t>ELÍAS</t>
  </si>
  <si>
    <t>MAICAO</t>
  </si>
  <si>
    <t>EL PIÑON</t>
  </si>
  <si>
    <t>FUENTE DE ORO</t>
  </si>
  <si>
    <t>COLON</t>
  </si>
  <si>
    <t>CONVENCIÓN</t>
  </si>
  <si>
    <t>SAN MIGUEL</t>
  </si>
  <si>
    <t>MONTENGRO</t>
  </si>
  <si>
    <t>MISTRATÓ</t>
  </si>
  <si>
    <t>BUCARAMANGA</t>
  </si>
  <si>
    <t>GUARANDA</t>
  </si>
  <si>
    <t>CASABIANCA</t>
  </si>
  <si>
    <t>CAICEDONIA</t>
  </si>
  <si>
    <t>PUERTO SANTANDER</t>
  </si>
  <si>
    <t>ANZA</t>
  </si>
  <si>
    <t>PALMAR DE VARELA</t>
  </si>
  <si>
    <t>CARTAGENA</t>
  </si>
  <si>
    <t>MANZANARES</t>
  </si>
  <si>
    <t>MORELIA</t>
  </si>
  <si>
    <t>PORE</t>
  </si>
  <si>
    <t>EL TAMBO</t>
  </si>
  <si>
    <t>EL PASO</t>
  </si>
  <si>
    <t>CARMÉN DEL DARIÉN</t>
  </si>
  <si>
    <t>LORICA</t>
  </si>
  <si>
    <t>CABRERA</t>
  </si>
  <si>
    <t>GARZÓN</t>
  </si>
  <si>
    <t>MANAURE</t>
  </si>
  <si>
    <t>EL RETEN</t>
  </si>
  <si>
    <t>GRANADA</t>
  </si>
  <si>
    <t>CONSACA</t>
  </si>
  <si>
    <t>CÚCUTA</t>
  </si>
  <si>
    <t>SANTIAGO</t>
  </si>
  <si>
    <t>PIJAO</t>
  </si>
  <si>
    <t>PEREIRA</t>
  </si>
  <si>
    <t>LA UNIÓN</t>
  </si>
  <si>
    <t>CHAPARRAL</t>
  </si>
  <si>
    <t>CALI</t>
  </si>
  <si>
    <t>TARAPACÁ</t>
  </si>
  <si>
    <t>APARTADÓ</t>
  </si>
  <si>
    <t>PIOJÓ</t>
  </si>
  <si>
    <t>CICUCO</t>
  </si>
  <si>
    <t>BUSBANZÁ</t>
  </si>
  <si>
    <t>MARMATO</t>
  </si>
  <si>
    <t>PUERTO RICO</t>
  </si>
  <si>
    <t>RECETOR</t>
  </si>
  <si>
    <t>GAMARRA</t>
  </si>
  <si>
    <t>CERTEGUI</t>
  </si>
  <si>
    <t>LOS CÓRDOBAS</t>
  </si>
  <si>
    <t>CACHIPAY</t>
  </si>
  <si>
    <t>GIGANTE</t>
  </si>
  <si>
    <t>RIOHACHA</t>
  </si>
  <si>
    <t>FUNDACION</t>
  </si>
  <si>
    <t>GUAMAL</t>
  </si>
  <si>
    <t>CONTADERO</t>
  </si>
  <si>
    <t>CUCUTILLA</t>
  </si>
  <si>
    <t>SIBUNDOY</t>
  </si>
  <si>
    <t>QUIMBAYA</t>
  </si>
  <si>
    <t>PUEBLO RICO</t>
  </si>
  <si>
    <t>CALIFORNIA</t>
  </si>
  <si>
    <t>LOS PALMITOS</t>
  </si>
  <si>
    <t>COELLO</t>
  </si>
  <si>
    <t>CALIMA</t>
  </si>
  <si>
    <t>ARBOLETES</t>
  </si>
  <si>
    <t>POLONUEVO</t>
  </si>
  <si>
    <t>CLEMENCIA</t>
  </si>
  <si>
    <t>MARQUETALIA</t>
  </si>
  <si>
    <t>SAN JOSE DEL FRAGUA</t>
  </si>
  <si>
    <t>SABANALARGA</t>
  </si>
  <si>
    <t>GUAPI</t>
  </si>
  <si>
    <t>GONZÁLEZ</t>
  </si>
  <si>
    <t>CONDOTO</t>
  </si>
  <si>
    <t>MOMIL</t>
  </si>
  <si>
    <t>CAJICÁ</t>
  </si>
  <si>
    <t>GUADALUPE</t>
  </si>
  <si>
    <t>SAN JUAN DEL CESAR</t>
  </si>
  <si>
    <t>LA MACARENA</t>
  </si>
  <si>
    <t>CÓRDOBA</t>
  </si>
  <si>
    <t>DURANIA</t>
  </si>
  <si>
    <t>VALLE DEL GUAMUEZ</t>
  </si>
  <si>
    <t>SALENTO</t>
  </si>
  <si>
    <t>QUINCHiA</t>
  </si>
  <si>
    <t>CAPITANEJO</t>
  </si>
  <si>
    <t>MAJAGUAL</t>
  </si>
  <si>
    <t>COYAIMA</t>
  </si>
  <si>
    <t>PONEDERA</t>
  </si>
  <si>
    <t>CAMPOHERMOSO</t>
  </si>
  <si>
    <t>MARULANDA</t>
  </si>
  <si>
    <t>SAN VICENTE DEL CAGUÁN</t>
  </si>
  <si>
    <t>SÁCAMA</t>
  </si>
  <si>
    <t>INZÁ</t>
  </si>
  <si>
    <t>LA GLORIA</t>
  </si>
  <si>
    <t>EL CARMEN DE ATRATO</t>
  </si>
  <si>
    <t>MONTELÍBANO</t>
  </si>
  <si>
    <t>CAPARRAPÍ</t>
  </si>
  <si>
    <t>HOBO</t>
  </si>
  <si>
    <t>URIBIA</t>
  </si>
  <si>
    <t>NUEVA GRANADA</t>
  </si>
  <si>
    <t>LA URIBE</t>
  </si>
  <si>
    <t>CUASPUD</t>
  </si>
  <si>
    <t>EL CARMEN</t>
  </si>
  <si>
    <t>VILLA GARZON</t>
  </si>
  <si>
    <t>SANTA ROSA DE CABAL</t>
  </si>
  <si>
    <t>CARCASÍ</t>
  </si>
  <si>
    <t>MORROA</t>
  </si>
  <si>
    <t>CUNDAY</t>
  </si>
  <si>
    <t>CARTAGO</t>
  </si>
  <si>
    <t>EL GUAMO</t>
  </si>
  <si>
    <t>CERINZA</t>
  </si>
  <si>
    <t>NEIRA</t>
  </si>
  <si>
    <t>SOLANO</t>
  </si>
  <si>
    <t>SAN LUIS DE PALENQUE</t>
  </si>
  <si>
    <t>JAMBALO</t>
  </si>
  <si>
    <t>LA JAGUA DE IBIRICO</t>
  </si>
  <si>
    <t>El Litoral del San Juan</t>
  </si>
  <si>
    <t>MONTERÍA</t>
  </si>
  <si>
    <t>CAQUEZA</t>
  </si>
  <si>
    <t>IQUIRA</t>
  </si>
  <si>
    <t>URUMITA</t>
  </si>
  <si>
    <t>PEDRAZA</t>
  </si>
  <si>
    <t>LEJANÍAS</t>
  </si>
  <si>
    <t>CUMBAL</t>
  </si>
  <si>
    <t>EL TARRA</t>
  </si>
  <si>
    <t>SANTUARIO</t>
  </si>
  <si>
    <t>CEPITÁ</t>
  </si>
  <si>
    <t>OVEJAS</t>
  </si>
  <si>
    <t>DOLORES</t>
  </si>
  <si>
    <t>DAGUA</t>
  </si>
  <si>
    <t>REPELON</t>
  </si>
  <si>
    <t>EL PEÑON</t>
  </si>
  <si>
    <t>CHINAVITA</t>
  </si>
  <si>
    <t>NORCASIA</t>
  </si>
  <si>
    <t>SOLITA</t>
  </si>
  <si>
    <t>TÁMARA</t>
  </si>
  <si>
    <t>LA SIERRA</t>
  </si>
  <si>
    <t>LA PAZ</t>
  </si>
  <si>
    <t>ITSMINA</t>
  </si>
  <si>
    <t>MOÑITOS</t>
  </si>
  <si>
    <t>CARMEN DE CARUPA</t>
  </si>
  <si>
    <t>ISNOS</t>
  </si>
  <si>
    <t>VILLANUEVA</t>
  </si>
  <si>
    <t>PIJIÑO DEL CARMEN</t>
  </si>
  <si>
    <t>CUMBITARA</t>
  </si>
  <si>
    <t>EL ZULIA</t>
  </si>
  <si>
    <t>CERRITO</t>
  </si>
  <si>
    <t>PALMITO</t>
  </si>
  <si>
    <t>ESPINAL</t>
  </si>
  <si>
    <t>EL ÁGUILA</t>
  </si>
  <si>
    <t>BELLO</t>
  </si>
  <si>
    <t>SABANAGRANDE</t>
  </si>
  <si>
    <t>HATILLO DE LOBA</t>
  </si>
  <si>
    <t>CHIQUINQUIRÁ</t>
  </si>
  <si>
    <t>PÁCORA</t>
  </si>
  <si>
    <t>VALPARAISO</t>
  </si>
  <si>
    <t>TAURAMENA</t>
  </si>
  <si>
    <t>LA VEGA</t>
  </si>
  <si>
    <t>JURADÓ</t>
  </si>
  <si>
    <t>PLANETA RICA</t>
  </si>
  <si>
    <t>CHAGUANÍ</t>
  </si>
  <si>
    <t>LA ARGENTINA</t>
  </si>
  <si>
    <t>PIVIJAY</t>
  </si>
  <si>
    <t>MESETAS</t>
  </si>
  <si>
    <t>EL CHARCO</t>
  </si>
  <si>
    <t>GRAMALOTE</t>
  </si>
  <si>
    <t>CHARALÁ</t>
  </si>
  <si>
    <t>SAMPUÉS</t>
  </si>
  <si>
    <t>FALAN</t>
  </si>
  <si>
    <t>EL CAIRO</t>
  </si>
  <si>
    <t>BELMIRA</t>
  </si>
  <si>
    <t>MAGANGUÉ</t>
  </si>
  <si>
    <t>CHÍQUIZA</t>
  </si>
  <si>
    <t>PALESTINA</t>
  </si>
  <si>
    <t>TRINIDAD</t>
  </si>
  <si>
    <t>LOPEZ</t>
  </si>
  <si>
    <t>PAILITAS</t>
  </si>
  <si>
    <t>LLORÓ</t>
  </si>
  <si>
    <t>PUEBLO NUEVO</t>
  </si>
  <si>
    <t>CHÍA</t>
  </si>
  <si>
    <t>LA PLATA</t>
  </si>
  <si>
    <t>PLATO</t>
  </si>
  <si>
    <t>PUERTO CONCORDIA</t>
  </si>
  <si>
    <t>EL PEÑOL</t>
  </si>
  <si>
    <t>HACARÍ</t>
  </si>
  <si>
    <t>CHARTA</t>
  </si>
  <si>
    <t>SAN BENITO ABAD</t>
  </si>
  <si>
    <t>FLANDES</t>
  </si>
  <si>
    <t>EL CERRITO</t>
  </si>
  <si>
    <t>BETANIA</t>
  </si>
  <si>
    <t>SANTA LUCÍA</t>
  </si>
  <si>
    <t>MAHATES</t>
  </si>
  <si>
    <t>CHISCAS</t>
  </si>
  <si>
    <t>PENSILVANIA</t>
  </si>
  <si>
    <t>MERCADERES</t>
  </si>
  <si>
    <t>PELAYA</t>
  </si>
  <si>
    <t>MEDIO ATRATO</t>
  </si>
  <si>
    <t>PUERTO ESCONDIDO</t>
  </si>
  <si>
    <t>CHIPAQUE</t>
  </si>
  <si>
    <t>NÁTAGA</t>
  </si>
  <si>
    <t>PUEBLO VIEJO</t>
  </si>
  <si>
    <t>PUERTO GAITÁN</t>
  </si>
  <si>
    <t>EL ROSARIO</t>
  </si>
  <si>
    <t>HERRÁN</t>
  </si>
  <si>
    <t>CHIMA</t>
  </si>
  <si>
    <t>SAN JUAN BETULIA</t>
  </si>
  <si>
    <t>FRESNO</t>
  </si>
  <si>
    <t>EL DOVIO</t>
  </si>
  <si>
    <t>SANTO TOMAS</t>
  </si>
  <si>
    <t>MARGARITA</t>
  </si>
  <si>
    <t>CHITA</t>
  </si>
  <si>
    <t>RIOSUCIO</t>
  </si>
  <si>
    <t>YOPAL</t>
  </si>
  <si>
    <t>MIRANDA</t>
  </si>
  <si>
    <t>PUEBLO BELLO</t>
  </si>
  <si>
    <t>MEDIO BAUDÓ</t>
  </si>
  <si>
    <t>PUERTO LIBERTADOR</t>
  </si>
  <si>
    <t>CHOACHÍ</t>
  </si>
  <si>
    <t>NEIVA</t>
  </si>
  <si>
    <t>REMOLINO</t>
  </si>
  <si>
    <t>PUERTO LLERAS</t>
  </si>
  <si>
    <t>EL TABLON DE GOMEZ</t>
  </si>
  <si>
    <t>LA ESPERANZA</t>
  </si>
  <si>
    <t>CHIPATÁ</t>
  </si>
  <si>
    <t>SAN MARCOS</t>
  </si>
  <si>
    <t>GUAMO</t>
  </si>
  <si>
    <t>FLORIDA</t>
  </si>
  <si>
    <t>SOLEDAD</t>
  </si>
  <si>
    <t>MARÍA LA BAJA</t>
  </si>
  <si>
    <t>CHITARAQUE</t>
  </si>
  <si>
    <t>MORALES</t>
  </si>
  <si>
    <t>RÍO DE ORO</t>
  </si>
  <si>
    <t>MEDIO SAN JUAN</t>
  </si>
  <si>
    <t>PURÍSIMA</t>
  </si>
  <si>
    <t>CHOCONTÁ</t>
  </si>
  <si>
    <t>OPORAPA</t>
  </si>
  <si>
    <t>SABANAS DE SAN ANGEL</t>
  </si>
  <si>
    <t>PUERTO LoPEZ</t>
  </si>
  <si>
    <t>LA PLAYA</t>
  </si>
  <si>
    <t>CIMITARRA</t>
  </si>
  <si>
    <t>SAN ONOFRE</t>
  </si>
  <si>
    <t>HERVEO</t>
  </si>
  <si>
    <t>GINEBRA</t>
  </si>
  <si>
    <t>BURITICÁ</t>
  </si>
  <si>
    <t>SUAN</t>
  </si>
  <si>
    <t>MOMPÓS</t>
  </si>
  <si>
    <t>CHIVATÁ</t>
  </si>
  <si>
    <t>SALAMINA</t>
  </si>
  <si>
    <t>PADILLA</t>
  </si>
  <si>
    <t>SAN ALBERTO</t>
  </si>
  <si>
    <t>NÓVITA</t>
  </si>
  <si>
    <t>SAHAGÚN</t>
  </si>
  <si>
    <t>COGUA</t>
  </si>
  <si>
    <t>PAICOL</t>
  </si>
  <si>
    <t>FRANCISCO PIZARRO</t>
  </si>
  <si>
    <t>LABATECA</t>
  </si>
  <si>
    <t>CONCEPCIÓN</t>
  </si>
  <si>
    <t>SAN PEDRO</t>
  </si>
  <si>
    <t>HONDA</t>
  </si>
  <si>
    <t>GUACARÍ</t>
  </si>
  <si>
    <t>CÁCERES</t>
  </si>
  <si>
    <t>TUBARA</t>
  </si>
  <si>
    <t>MONTECRISTO</t>
  </si>
  <si>
    <t>CHIVOR</t>
  </si>
  <si>
    <t>SAMANÁ</t>
  </si>
  <si>
    <t>PAEZ</t>
  </si>
  <si>
    <t>SAN DIEGO</t>
  </si>
  <si>
    <t>NUQUÍ</t>
  </si>
  <si>
    <t>SAN ANDRÉS SOTAVENTO</t>
  </si>
  <si>
    <t>COTA</t>
  </si>
  <si>
    <t>PALERMO</t>
  </si>
  <si>
    <t>SAN SEBASTIAN DE BUENAVISTA</t>
  </si>
  <si>
    <t>RESTREPO</t>
  </si>
  <si>
    <t>FUNES</t>
  </si>
  <si>
    <t>LOS PATIOS</t>
  </si>
  <si>
    <t>CONFINES</t>
  </si>
  <si>
    <t>SANTIAGO DE TOLÚ</t>
  </si>
  <si>
    <t>IBAGUE</t>
  </si>
  <si>
    <t>JAMUNDÍ</t>
  </si>
  <si>
    <t>CAICEDO</t>
  </si>
  <si>
    <t>USIACURÍ</t>
  </si>
  <si>
    <t>CIÉNEGA</t>
  </si>
  <si>
    <t>SAN JOSÉ</t>
  </si>
  <si>
    <t>PATIA</t>
  </si>
  <si>
    <t>SAN MARTÍN</t>
  </si>
  <si>
    <t>QUIBDÓ</t>
  </si>
  <si>
    <t>SAN ANTERO</t>
  </si>
  <si>
    <t>CUCUNUBÁ</t>
  </si>
  <si>
    <t>SAN ZENON</t>
  </si>
  <si>
    <t>SAN CARLOS GUAROA</t>
  </si>
  <si>
    <t>GUACHUCAL</t>
  </si>
  <si>
    <t>LOURDES</t>
  </si>
  <si>
    <t>CONTRATACIÓN</t>
  </si>
  <si>
    <t>SINCÉ</t>
  </si>
  <si>
    <t>ICONONZO</t>
  </si>
  <si>
    <t>LA CUMBRE</t>
  </si>
  <si>
    <t>PINILLOS</t>
  </si>
  <si>
    <t>CÓMBITA</t>
  </si>
  <si>
    <t>SUPÍA</t>
  </si>
  <si>
    <t>PIAMONTE</t>
  </si>
  <si>
    <t>TAMALAMEQUE</t>
  </si>
  <si>
    <t>RÍO FRÍO</t>
  </si>
  <si>
    <t>SAN BERNARDO DEL VIENTO</t>
  </si>
  <si>
    <t>EL COLEGIO</t>
  </si>
  <si>
    <t>PITAL</t>
  </si>
  <si>
    <t>SANTA ANA</t>
  </si>
  <si>
    <t>SAN JUAN DE ARAMA</t>
  </si>
  <si>
    <t>GUAITARILLA</t>
  </si>
  <si>
    <t>MUTISCUA</t>
  </si>
  <si>
    <t>COROMORO</t>
  </si>
  <si>
    <t>SINCELEJO</t>
  </si>
  <si>
    <t>LeRIDA</t>
  </si>
  <si>
    <t>CAMPAMENTO</t>
  </si>
  <si>
    <t>REGIDOR</t>
  </si>
  <si>
    <t>COPER</t>
  </si>
  <si>
    <t>VICTORIA</t>
  </si>
  <si>
    <t>PIENDAMO</t>
  </si>
  <si>
    <t>VALLEDUPAR</t>
  </si>
  <si>
    <t>RIO QUITO</t>
  </si>
  <si>
    <t>SAN CARLOS</t>
  </si>
  <si>
    <t>EL PEÑÓN</t>
  </si>
  <si>
    <t>PITALITO</t>
  </si>
  <si>
    <t>SANTA BARBARA DE PINTO</t>
  </si>
  <si>
    <t>SAN JUANITO</t>
  </si>
  <si>
    <t>GUALMATAN</t>
  </si>
  <si>
    <t>OCAÑA</t>
  </si>
  <si>
    <t>CURITÍ</t>
  </si>
  <si>
    <t>LIBANO</t>
  </si>
  <si>
    <t>CAÑASGORDAS</t>
  </si>
  <si>
    <t>RÍO VIEJO</t>
  </si>
  <si>
    <t>CORRALES</t>
  </si>
  <si>
    <t>VILLAMARiA</t>
  </si>
  <si>
    <t>POPAYÁN</t>
  </si>
  <si>
    <t>SAN PELAYO</t>
  </si>
  <si>
    <t>EL ROSAL</t>
  </si>
  <si>
    <t>RIVERA</t>
  </si>
  <si>
    <t>SANTA MARTA</t>
  </si>
  <si>
    <t>SAN LUIS DE CUBARRAL</t>
  </si>
  <si>
    <t>ILES</t>
  </si>
  <si>
    <t>PAMPLONA</t>
  </si>
  <si>
    <t>EL CARMEN DE CHUCURÍ</t>
  </si>
  <si>
    <t>TOLÚ VIEJO</t>
  </si>
  <si>
    <t>MARIQUITA</t>
  </si>
  <si>
    <t>OBANDO</t>
  </si>
  <si>
    <t>CARACOLÍ</t>
  </si>
  <si>
    <t>SAN CRISTOBAL</t>
  </si>
  <si>
    <t>COVARACHÍA</t>
  </si>
  <si>
    <t>VITERBO</t>
  </si>
  <si>
    <t>PUERTO TEJADA</t>
  </si>
  <si>
    <t>SAN JOSÉ DEL PALMAR</t>
  </si>
  <si>
    <t>TIERRALTA</t>
  </si>
  <si>
    <t>FACATATIVÁ</t>
  </si>
  <si>
    <t>SALADOBLANCO</t>
  </si>
  <si>
    <t>SITIONUEVO</t>
  </si>
  <si>
    <t>IMUES</t>
  </si>
  <si>
    <t>PAMPLONITA</t>
  </si>
  <si>
    <t>EL GUACAMAYO</t>
  </si>
  <si>
    <t>MELGAR</t>
  </si>
  <si>
    <t>PALMIRA</t>
  </si>
  <si>
    <t>CARAMANTA</t>
  </si>
  <si>
    <t>SAN ESTANISLAO</t>
  </si>
  <si>
    <t>CUBARÁ</t>
  </si>
  <si>
    <t>PURACE</t>
  </si>
  <si>
    <t>SIPÍ</t>
  </si>
  <si>
    <t>VALENCIA</t>
  </si>
  <si>
    <t>FOMEQUE</t>
  </si>
  <si>
    <t>SAN AGUSTÍN</t>
  </si>
  <si>
    <t>TENERIFE</t>
  </si>
  <si>
    <t>VILLAVICENCIO</t>
  </si>
  <si>
    <t>IPIALES</t>
  </si>
  <si>
    <t>MURILLO</t>
  </si>
  <si>
    <t>PRADERA</t>
  </si>
  <si>
    <t>CAREPA</t>
  </si>
  <si>
    <t>SAN FERNANDO</t>
  </si>
  <si>
    <t>CUCAITA</t>
  </si>
  <si>
    <t>ROSAS</t>
  </si>
  <si>
    <t>TADÓ</t>
  </si>
  <si>
    <t>FOSCA</t>
  </si>
  <si>
    <t>SANTA MARÍA</t>
  </si>
  <si>
    <t>ZAPAYAN</t>
  </si>
  <si>
    <t>VISTA HERMOSA</t>
  </si>
  <si>
    <t>LA CRUZ</t>
  </si>
  <si>
    <t>RAGONVALIA</t>
  </si>
  <si>
    <t>EL PLAYÓN</t>
  </si>
  <si>
    <t>NATAGAIMA</t>
  </si>
  <si>
    <t>CARMEN DE VIBORAL</t>
  </si>
  <si>
    <t>SAN JACINTO</t>
  </si>
  <si>
    <t>CUÍTIVA</t>
  </si>
  <si>
    <t>SAN SEBASTIAN</t>
  </si>
  <si>
    <t>UNGUÍA</t>
  </si>
  <si>
    <t>FUNZA</t>
  </si>
  <si>
    <t>SUAZA</t>
  </si>
  <si>
    <t>ZONA BANANERA</t>
  </si>
  <si>
    <t>LA FLORIDA</t>
  </si>
  <si>
    <t>SALAZAR</t>
  </si>
  <si>
    <t>ENCINO</t>
  </si>
  <si>
    <t>ORTEGA</t>
  </si>
  <si>
    <t>RIOFRIO</t>
  </si>
  <si>
    <t>CAROLINA</t>
  </si>
  <si>
    <t>SAN JACINTO DEL CAUCA</t>
  </si>
  <si>
    <t>DUITAMA</t>
  </si>
  <si>
    <t>SANTA ROSA</t>
  </si>
  <si>
    <t>UNION PANAMERICANA</t>
  </si>
  <si>
    <t>FÚQUENE</t>
  </si>
  <si>
    <t>TARQUI</t>
  </si>
  <si>
    <t>LA LLANADA</t>
  </si>
  <si>
    <t>SAN CALIXTO</t>
  </si>
  <si>
    <t>ENCISO</t>
  </si>
  <si>
    <t>PALOCABILDO</t>
  </si>
  <si>
    <t>ROLDANILLO</t>
  </si>
  <si>
    <t>CAUCASIA</t>
  </si>
  <si>
    <t>SAN JUAN NEPOMUCENO</t>
  </si>
  <si>
    <t>EL COCUY</t>
  </si>
  <si>
    <t>SANTANDER DE QUILICHAO</t>
  </si>
  <si>
    <t>FUSAGASUGÁ</t>
  </si>
  <si>
    <t>TELLO</t>
  </si>
  <si>
    <t>LA TOLA</t>
  </si>
  <si>
    <t>SAN CAYETANO</t>
  </si>
  <si>
    <t>FLORIÁN</t>
  </si>
  <si>
    <t>PIEDRAS</t>
  </si>
  <si>
    <t>CHIGORODÓ</t>
  </si>
  <si>
    <t>SAN MARTIN DE LOBA</t>
  </si>
  <si>
    <t>EL ESPINO</t>
  </si>
  <si>
    <t>Silvia</t>
  </si>
  <si>
    <t>GACHALA</t>
  </si>
  <si>
    <t>TERUEL</t>
  </si>
  <si>
    <t>LA UNION</t>
  </si>
  <si>
    <t>FLORIDABLANCA</t>
  </si>
  <si>
    <t>PLANADAS</t>
  </si>
  <si>
    <t>SEVILLA</t>
  </si>
  <si>
    <t>CISNEROS</t>
  </si>
  <si>
    <t>SAN PABLO</t>
  </si>
  <si>
    <t>FIRAVITOBA</t>
  </si>
  <si>
    <t>SOTARA</t>
  </si>
  <si>
    <t>GACHANCIPÁ</t>
  </si>
  <si>
    <t>TESALIA</t>
  </si>
  <si>
    <t>LEIVA</t>
  </si>
  <si>
    <t>SARDINATA</t>
  </si>
  <si>
    <t>GALÁN</t>
  </si>
  <si>
    <t>PRADO</t>
  </si>
  <si>
    <t>TORO</t>
  </si>
  <si>
    <t>CIUDAD BOLÍVAR</t>
  </si>
  <si>
    <t>SANTA CATALINA</t>
  </si>
  <si>
    <t>FLORESTA</t>
  </si>
  <si>
    <t>SUAREZ</t>
  </si>
  <si>
    <t>GACHETA</t>
  </si>
  <si>
    <t>TIMANÁ</t>
  </si>
  <si>
    <t>LINARES</t>
  </si>
  <si>
    <t>SILOS</t>
  </si>
  <si>
    <t>GAMBITA</t>
  </si>
  <si>
    <t>PURIFICACIÓN</t>
  </si>
  <si>
    <t>TRUJILLO</t>
  </si>
  <si>
    <t>COCORNÁ</t>
  </si>
  <si>
    <t>SANTA ROSA DE LIMA</t>
  </si>
  <si>
    <t>GACHANTIVÁ</t>
  </si>
  <si>
    <t>GAMA</t>
  </si>
  <si>
    <t>VILLAVIEJA</t>
  </si>
  <si>
    <t>LOS ANDES</t>
  </si>
  <si>
    <t>TEORAMA</t>
  </si>
  <si>
    <t>GIRÓN</t>
  </si>
  <si>
    <t>RIOBLANCO</t>
  </si>
  <si>
    <t>TULUÁ</t>
  </si>
  <si>
    <t>SANTA ROSA DEL SUR</t>
  </si>
  <si>
    <t>GAMEZA</t>
  </si>
  <si>
    <t>TIMBIO</t>
  </si>
  <si>
    <t>GIRARDOT</t>
  </si>
  <si>
    <t>YAGUARÁ</t>
  </si>
  <si>
    <t>MAGUI</t>
  </si>
  <si>
    <t>TIBÚ</t>
  </si>
  <si>
    <t>GUACA</t>
  </si>
  <si>
    <t>RONCESVALLES</t>
  </si>
  <si>
    <t>ULLOA</t>
  </si>
  <si>
    <t>SIMITÍ</t>
  </si>
  <si>
    <t>GARAGOA</t>
  </si>
  <si>
    <t>TIMBIQUI</t>
  </si>
  <si>
    <t>MALLAMA</t>
  </si>
  <si>
    <t>TOLEDO</t>
  </si>
  <si>
    <t>ROVIRA</t>
  </si>
  <si>
    <t>VERSALLES</t>
  </si>
  <si>
    <t>COPACABANA</t>
  </si>
  <si>
    <t>SOPLAVIENTO</t>
  </si>
  <si>
    <t>GUACAMAYAS</t>
  </si>
  <si>
    <t>TORIBIO</t>
  </si>
  <si>
    <t>GUACHETÁ</t>
  </si>
  <si>
    <t>MOSQUERA</t>
  </si>
  <si>
    <t>VILLA CARO</t>
  </si>
  <si>
    <t>GUAPOTÁ</t>
  </si>
  <si>
    <t>SALDAÑA</t>
  </si>
  <si>
    <t>VIJES</t>
  </si>
  <si>
    <t>DABEIBA</t>
  </si>
  <si>
    <t>TALAIGUA NUEVO</t>
  </si>
  <si>
    <t>GUATEQUE</t>
  </si>
  <si>
    <t>TOTORO</t>
  </si>
  <si>
    <t>GUADUAS</t>
  </si>
  <si>
    <t>VILLA DEL ROSARIO</t>
  </si>
  <si>
    <t>GUAVATÁ</t>
  </si>
  <si>
    <t>SAN ANTONIO</t>
  </si>
  <si>
    <t>YOTOCO</t>
  </si>
  <si>
    <t>DON MATiAS</t>
  </si>
  <si>
    <t>TIQUISIO</t>
  </si>
  <si>
    <t>GUAYATÁ</t>
  </si>
  <si>
    <t>VILLA RICA</t>
  </si>
  <si>
    <t>GUASCA</t>
  </si>
  <si>
    <t>OLAYA HERRERA</t>
  </si>
  <si>
    <t>GuEPSA</t>
  </si>
  <si>
    <t>SAN LUIS</t>
  </si>
  <si>
    <t>YUMBO</t>
  </si>
  <si>
    <t>EBÉJICO</t>
  </si>
  <si>
    <t>TURBACO</t>
  </si>
  <si>
    <t>GÜICÁN</t>
  </si>
  <si>
    <t>GUATAQUÍ</t>
  </si>
  <si>
    <t>OSPINA</t>
  </si>
  <si>
    <t>HATO</t>
  </si>
  <si>
    <t>SANTA ISABEL</t>
  </si>
  <si>
    <t>ZARZAL</t>
  </si>
  <si>
    <t>EL BAGRE</t>
  </si>
  <si>
    <t>TURBANA</t>
  </si>
  <si>
    <t>IZA</t>
  </si>
  <si>
    <t>GUATAVITA</t>
  </si>
  <si>
    <t>PASTO</t>
  </si>
  <si>
    <t>JESÚS MARÍA</t>
  </si>
  <si>
    <t>SUÁREZ</t>
  </si>
  <si>
    <t>ENTRERRIOS</t>
  </si>
  <si>
    <t>JENESANO</t>
  </si>
  <si>
    <t>GUAYABAL DE SIQUIMA</t>
  </si>
  <si>
    <t>POLICARPA</t>
  </si>
  <si>
    <t>JORDÁN</t>
  </si>
  <si>
    <t>VALLE DE SAN JUAN</t>
  </si>
  <si>
    <t>ENVIGADO</t>
  </si>
  <si>
    <t>ZAMBRANO</t>
  </si>
  <si>
    <t>JERICÓ</t>
  </si>
  <si>
    <t>GUAYABETAL</t>
  </si>
  <si>
    <t>POTOSÍ</t>
  </si>
  <si>
    <t>LA BELLEZA</t>
  </si>
  <si>
    <t>VENADILLO</t>
  </si>
  <si>
    <t>FREDONIA</t>
  </si>
  <si>
    <t>LA CAPILLA</t>
  </si>
  <si>
    <t>GUTIÉRREZ</t>
  </si>
  <si>
    <t>PROVIDENCIA</t>
  </si>
  <si>
    <t>VILLAHERMOSA</t>
  </si>
  <si>
    <t>FRONTINO</t>
  </si>
  <si>
    <t>LA UVITA</t>
  </si>
  <si>
    <t>JERUSALÉN</t>
  </si>
  <si>
    <t>PUERRES</t>
  </si>
  <si>
    <t>LANDÁZURI</t>
  </si>
  <si>
    <t>VILLARRICA</t>
  </si>
  <si>
    <t>GIRALDO</t>
  </si>
  <si>
    <t>JUNÍN</t>
  </si>
  <si>
    <t>PUPIALES</t>
  </si>
  <si>
    <t>LEBRÍJA</t>
  </si>
  <si>
    <t>GIRARDOTA</t>
  </si>
  <si>
    <t>LABRANZAGRANDE</t>
  </si>
  <si>
    <t>LA CALERA</t>
  </si>
  <si>
    <t>RICAURTE</t>
  </si>
  <si>
    <t>LOS SANTOS</t>
  </si>
  <si>
    <t>GÓMEZ PLATA</t>
  </si>
  <si>
    <t>MACANAL</t>
  </si>
  <si>
    <t>LA MESA</t>
  </si>
  <si>
    <t>ROBERTO PAYAN</t>
  </si>
  <si>
    <t>MACARAVITA</t>
  </si>
  <si>
    <t>MARIPÍ</t>
  </si>
  <si>
    <t>LA PALMA</t>
  </si>
  <si>
    <t>SAMANIEGO</t>
  </si>
  <si>
    <t>MÁLAGA</t>
  </si>
  <si>
    <t>LA PEÑA</t>
  </si>
  <si>
    <t>SAN BERNARDO</t>
  </si>
  <si>
    <t>MATANZA</t>
  </si>
  <si>
    <t>GUARNE</t>
  </si>
  <si>
    <t>MONGUA</t>
  </si>
  <si>
    <t>SAN LORENZO</t>
  </si>
  <si>
    <t>MOGOTES</t>
  </si>
  <si>
    <t>GUATAPE</t>
  </si>
  <si>
    <t>MONGUÍ</t>
  </si>
  <si>
    <t>LENGUAZAQUE</t>
  </si>
  <si>
    <t>MOLAGAVITA</t>
  </si>
  <si>
    <t>HELICONIA</t>
  </si>
  <si>
    <t>MONIQUIRÁ</t>
  </si>
  <si>
    <t>MACHETA</t>
  </si>
  <si>
    <t>SAN PEDRO DE CARTAGO</t>
  </si>
  <si>
    <t>OCAMONTE</t>
  </si>
  <si>
    <t>HISPANIA</t>
  </si>
  <si>
    <t>MOTAVITA</t>
  </si>
  <si>
    <t>MADRID</t>
  </si>
  <si>
    <t>SANDONÁ</t>
  </si>
  <si>
    <t>OIBA</t>
  </si>
  <si>
    <t>ITAGUI</t>
  </si>
  <si>
    <t>MUZO</t>
  </si>
  <si>
    <t>MANTA</t>
  </si>
  <si>
    <t>SANTA BaRBARA</t>
  </si>
  <si>
    <t>ONZAGA</t>
  </si>
  <si>
    <t>ITUANGO</t>
  </si>
  <si>
    <t>NOBSA</t>
  </si>
  <si>
    <t>MEDINA</t>
  </si>
  <si>
    <t>SANTA CRUZ</t>
  </si>
  <si>
    <t>PALMAR</t>
  </si>
  <si>
    <t>JARDÍN</t>
  </si>
  <si>
    <t>NUEVO COLÓN</t>
  </si>
  <si>
    <t>SAPUYES</t>
  </si>
  <si>
    <t>PALMAS DEL SOCORRO</t>
  </si>
  <si>
    <t>OICATÁ</t>
  </si>
  <si>
    <t>TAMINANGO</t>
  </si>
  <si>
    <t>PÁRAMO</t>
  </si>
  <si>
    <t>LA CEJA</t>
  </si>
  <si>
    <t>OTANCHE</t>
  </si>
  <si>
    <t>NEMOCoN</t>
  </si>
  <si>
    <t>TANGUA</t>
  </si>
  <si>
    <t>PIEDECUESTA</t>
  </si>
  <si>
    <t>LA ESTRELLA</t>
  </si>
  <si>
    <t>PACHAVITA</t>
  </si>
  <si>
    <t>NILO</t>
  </si>
  <si>
    <t>TUMACO</t>
  </si>
  <si>
    <t>PINCHOTE</t>
  </si>
  <si>
    <t>LA PINTADA</t>
  </si>
  <si>
    <t>PÁEZ</t>
  </si>
  <si>
    <t>NIMAIMA</t>
  </si>
  <si>
    <t>TUQUERRES</t>
  </si>
  <si>
    <t>PUENTE NACIONAL</t>
  </si>
  <si>
    <t>PAIPA</t>
  </si>
  <si>
    <t>NOCAIMA</t>
  </si>
  <si>
    <t>YACUANQUER</t>
  </si>
  <si>
    <t>PUERTO PARRA</t>
  </si>
  <si>
    <t>LIBORINA</t>
  </si>
  <si>
    <t>PAJARITO</t>
  </si>
  <si>
    <t>PACHO</t>
  </si>
  <si>
    <t>PUERTO WILCHES</t>
  </si>
  <si>
    <t>MACEO</t>
  </si>
  <si>
    <t>PANQUEBA</t>
  </si>
  <si>
    <t>PAIME</t>
  </si>
  <si>
    <t>RIONEGRO</t>
  </si>
  <si>
    <t>MARINILLA</t>
  </si>
  <si>
    <t>PAUNA</t>
  </si>
  <si>
    <t>PANDI</t>
  </si>
  <si>
    <t>SABANA DE TORRES</t>
  </si>
  <si>
    <t>MEDELLÍN</t>
  </si>
  <si>
    <t>PAYA</t>
  </si>
  <si>
    <t>PARATEBUENO</t>
  </si>
  <si>
    <t>SAN ANDRÉS</t>
  </si>
  <si>
    <t>MONTEBELLO</t>
  </si>
  <si>
    <t>PAZ DE RÍO</t>
  </si>
  <si>
    <t>PASCA</t>
  </si>
  <si>
    <t>SAN BENITO</t>
  </si>
  <si>
    <t>MURINDÓ</t>
  </si>
  <si>
    <t>PESCA</t>
  </si>
  <si>
    <t>PUERTO SALGAR</t>
  </si>
  <si>
    <t>SAN GIL</t>
  </si>
  <si>
    <t>MUTATA</t>
  </si>
  <si>
    <t>PISBA</t>
  </si>
  <si>
    <t>PULI</t>
  </si>
  <si>
    <t>SAN JOAQUÍN</t>
  </si>
  <si>
    <t>PUERTO BOYACa</t>
  </si>
  <si>
    <t>QUEBRADANEGRA</t>
  </si>
  <si>
    <t>SAN JOSÉ DE MIRANDA</t>
  </si>
  <si>
    <t>NECHÍ</t>
  </si>
  <si>
    <t>QUÍPAMA</t>
  </si>
  <si>
    <t>QUETAME</t>
  </si>
  <si>
    <t>NECOCLÍ</t>
  </si>
  <si>
    <t>RAMIRIQUÍ</t>
  </si>
  <si>
    <t>QUIPILE</t>
  </si>
  <si>
    <t>SAN VICENTE DE CHUCURÍ</t>
  </si>
  <si>
    <t>OLAYA</t>
  </si>
  <si>
    <t>RÁQUIRA</t>
  </si>
  <si>
    <t>SANTA BÁRBARA</t>
  </si>
  <si>
    <t>PEÑOL</t>
  </si>
  <si>
    <t>RONDÓN</t>
  </si>
  <si>
    <t>SAN ANTONIO DE TEQUENDAMA</t>
  </si>
  <si>
    <t>SANTA HELENA DEL OPÓN</t>
  </si>
  <si>
    <t>PEQUE</t>
  </si>
  <si>
    <t>SABOYÁ</t>
  </si>
  <si>
    <t>SIMACOTA</t>
  </si>
  <si>
    <t>PUEBLORRICO</t>
  </si>
  <si>
    <t>SÁCHICA</t>
  </si>
  <si>
    <t>SOCORRO</t>
  </si>
  <si>
    <t>PUERTO BERRiO</t>
  </si>
  <si>
    <t>SAMACÁ</t>
  </si>
  <si>
    <t>SUAITA</t>
  </si>
  <si>
    <t>PUERTO NARE</t>
  </si>
  <si>
    <t>SAN EDUARDO</t>
  </si>
  <si>
    <t>SAN JUAN DE RÍO SECO</t>
  </si>
  <si>
    <t>PUERTO TRIUNFO</t>
  </si>
  <si>
    <t>SAN JOSÉ DE PARE</t>
  </si>
  <si>
    <t>SASAIMA</t>
  </si>
  <si>
    <t>SURATA</t>
  </si>
  <si>
    <t>REMEDIOS</t>
  </si>
  <si>
    <t>SAN LUIS DE GACENO</t>
  </si>
  <si>
    <t>SESQUILÉ</t>
  </si>
  <si>
    <t>TONA</t>
  </si>
  <si>
    <t>RETIRO</t>
  </si>
  <si>
    <t>SAN MATEO</t>
  </si>
  <si>
    <t>SIBATÉ</t>
  </si>
  <si>
    <t>VALLE DE SAN JOSÉ</t>
  </si>
  <si>
    <t>SAN MIGUEL DE SEMA</t>
  </si>
  <si>
    <t>SILVANIA</t>
  </si>
  <si>
    <t>VÉLEZ</t>
  </si>
  <si>
    <t>SAN PABLO BORBUR</t>
  </si>
  <si>
    <t>SIMIJACA</t>
  </si>
  <si>
    <t>VETAS</t>
  </si>
  <si>
    <t>SABANETA</t>
  </si>
  <si>
    <t>SAN ROSA VITERBO</t>
  </si>
  <si>
    <t>SOACHA</t>
  </si>
  <si>
    <t>SALGAR</t>
  </si>
  <si>
    <t>SOPÓ</t>
  </si>
  <si>
    <t>ZAPATOCA</t>
  </si>
  <si>
    <t>SANTA SOFÍA</t>
  </si>
  <si>
    <t>SUBACHOQUE</t>
  </si>
  <si>
    <t>SANTANA</t>
  </si>
  <si>
    <t>SUESCA</t>
  </si>
  <si>
    <t>SATIVANORTE</t>
  </si>
  <si>
    <t>SUPATÁ</t>
  </si>
  <si>
    <t>SAN JERÓNIMO</t>
  </si>
  <si>
    <t>SATIVASUR</t>
  </si>
  <si>
    <t>SUSA</t>
  </si>
  <si>
    <t>SAN JOSÉ DE LA MONTAÑA</t>
  </si>
  <si>
    <t>SIACHOQUE</t>
  </si>
  <si>
    <t>SUTATAUSA</t>
  </si>
  <si>
    <t>SAN JUAN DE URABA</t>
  </si>
  <si>
    <t>SOATÁ</t>
  </si>
  <si>
    <t>TABIO</t>
  </si>
  <si>
    <t>SOCHA</t>
  </si>
  <si>
    <t>TAUSA</t>
  </si>
  <si>
    <t>SOCOTÁ</t>
  </si>
  <si>
    <t>TENA</t>
  </si>
  <si>
    <t>SAN PEDRO DE URABA</t>
  </si>
  <si>
    <t>SOGAMOSO</t>
  </si>
  <si>
    <t>TENJO</t>
  </si>
  <si>
    <t>SAN RAFAEL</t>
  </si>
  <si>
    <t>SOMONDOCO</t>
  </si>
  <si>
    <t>TIBACUY</t>
  </si>
  <si>
    <t>SAN ROQUE</t>
  </si>
  <si>
    <t>SORA</t>
  </si>
  <si>
    <t>TIBIRITA</t>
  </si>
  <si>
    <t>SAN VICENTE</t>
  </si>
  <si>
    <t>SORACÁ</t>
  </si>
  <si>
    <t>TOCAIMA</t>
  </si>
  <si>
    <t>SANTA BARBARA</t>
  </si>
  <si>
    <t>SOTAQUIRÁ</t>
  </si>
  <si>
    <t>TOCANCIPÁ</t>
  </si>
  <si>
    <t>SANTA ROSA DE OSOS</t>
  </si>
  <si>
    <t>SUSACÓN</t>
  </si>
  <si>
    <t>TOPAIPI</t>
  </si>
  <si>
    <t>SANTAFÉ DE ANTIOQUIA</t>
  </si>
  <si>
    <t>SUTAMARCHÁN</t>
  </si>
  <si>
    <t>UBALÁ</t>
  </si>
  <si>
    <t>SANTO DOMINGO</t>
  </si>
  <si>
    <t>SUTATENZA</t>
  </si>
  <si>
    <t>UBAQUE</t>
  </si>
  <si>
    <t>TASCO</t>
  </si>
  <si>
    <t>UBATE</t>
  </si>
  <si>
    <t>SEGOVIA</t>
  </si>
  <si>
    <t>TENZA</t>
  </si>
  <si>
    <t>UNE</t>
  </si>
  <si>
    <t>SONSON</t>
  </si>
  <si>
    <t>TIBANÁ</t>
  </si>
  <si>
    <t>ÚTICA</t>
  </si>
  <si>
    <t>SOPETRAN</t>
  </si>
  <si>
    <t>TIBASOSA</t>
  </si>
  <si>
    <t>VENECIA</t>
  </si>
  <si>
    <t>TÁMESIS</t>
  </si>
  <si>
    <t>TINJACÁ</t>
  </si>
  <si>
    <t>VERGARA</t>
  </si>
  <si>
    <t>TARAZÁ</t>
  </si>
  <si>
    <t>TIPACOQUE</t>
  </si>
  <si>
    <t>VIANÍ</t>
  </si>
  <si>
    <t>TARSO</t>
  </si>
  <si>
    <t>TOCA</t>
  </si>
  <si>
    <t>VILLAGOMEZ</t>
  </si>
  <si>
    <t>TITIRIBÍ</t>
  </si>
  <si>
    <t>TOGÜÍ</t>
  </si>
  <si>
    <t>VILLAPINZÓN</t>
  </si>
  <si>
    <t>TÓPAGA</t>
  </si>
  <si>
    <t>VILLETA</t>
  </si>
  <si>
    <t>TURBO</t>
  </si>
  <si>
    <t>TOTA</t>
  </si>
  <si>
    <t>VIOTÁ</t>
  </si>
  <si>
    <t>URAMITA</t>
  </si>
  <si>
    <t>TUNJA</t>
  </si>
  <si>
    <t>YACOPÍ</t>
  </si>
  <si>
    <t>URRAO</t>
  </si>
  <si>
    <t>TUNUNGUÁ</t>
  </si>
  <si>
    <t>ZIPACoN</t>
  </si>
  <si>
    <t>VALDIVIA</t>
  </si>
  <si>
    <t>TURMEQUÉ</t>
  </si>
  <si>
    <t>ZIPAQUIRÁ</t>
  </si>
  <si>
    <t>TUTA</t>
  </si>
  <si>
    <t>VEGACHÍ</t>
  </si>
  <si>
    <t>TUTAZÁ</t>
  </si>
  <si>
    <t>UMBITA</t>
  </si>
  <si>
    <t>VIGÍA DEL FUERTE</t>
  </si>
  <si>
    <t>VENTAQUEMADA</t>
  </si>
  <si>
    <t>YALÍ</t>
  </si>
  <si>
    <t>VILLA DE LEYVA</t>
  </si>
  <si>
    <t>YARUMAL</t>
  </si>
  <si>
    <t>VIRACACHÁ</t>
  </si>
  <si>
    <t>YOLOMBÓ</t>
  </si>
  <si>
    <t>ZETAQUIRA</t>
  </si>
  <si>
    <t>YONDÓ</t>
  </si>
  <si>
    <t>ZARAGOZA</t>
  </si>
  <si>
    <t>SI</t>
  </si>
  <si>
    <t>NO</t>
  </si>
  <si>
    <t>Prestación Directa</t>
  </si>
  <si>
    <t>Juntas Administradoras</t>
  </si>
  <si>
    <t>Juntas de Acción Comunal</t>
  </si>
  <si>
    <t>Asociación de Usuarios</t>
  </si>
  <si>
    <t>Cooperativas</t>
  </si>
  <si>
    <t>Oficina de la alcaldía</t>
  </si>
  <si>
    <t>Establecimientos Públicos</t>
  </si>
  <si>
    <t>Sociedades por Acciones</t>
  </si>
  <si>
    <t>EICE</t>
  </si>
  <si>
    <t>ESP</t>
  </si>
  <si>
    <t>Entre 0 - 10%</t>
  </si>
  <si>
    <t>Entre 10 - 20%</t>
  </si>
  <si>
    <t>Entre 20% - 30%</t>
  </si>
  <si>
    <t>Entre 30% - 40%</t>
  </si>
  <si>
    <t>Entre 40% - 50%</t>
  </si>
  <si>
    <t>Entre 50% - 60%</t>
  </si>
  <si>
    <t>Entre 60% - 70%</t>
  </si>
  <si>
    <t>Entre 70% - 80%</t>
  </si>
  <si>
    <t>Entre 80% - 90%</t>
  </si>
  <si>
    <t>Entre 90% - 100%</t>
  </si>
  <si>
    <t>Se desconoce</t>
  </si>
  <si>
    <t>1 h/día</t>
  </si>
  <si>
    <t>2 h/día</t>
  </si>
  <si>
    <t>3 h/día</t>
  </si>
  <si>
    <t>4 h/día</t>
  </si>
  <si>
    <t>5 h/día</t>
  </si>
  <si>
    <t>6 h/día</t>
  </si>
  <si>
    <t>7 h/día</t>
  </si>
  <si>
    <t>8 h/día</t>
  </si>
  <si>
    <t>9 h/día</t>
  </si>
  <si>
    <t>10 h/día</t>
  </si>
  <si>
    <t>11 h/día</t>
  </si>
  <si>
    <t>12 h/día</t>
  </si>
  <si>
    <t>13 h/día</t>
  </si>
  <si>
    <t>14 h/día</t>
  </si>
  <si>
    <t>15 h/día</t>
  </si>
  <si>
    <t>16 h/día</t>
  </si>
  <si>
    <t>17 h/día</t>
  </si>
  <si>
    <t>18 h/día</t>
  </si>
  <si>
    <t>19 h/día</t>
  </si>
  <si>
    <t>20 h/día</t>
  </si>
  <si>
    <t>21 h/día</t>
  </si>
  <si>
    <t>22 h/día</t>
  </si>
  <si>
    <t>23 h/día</t>
  </si>
  <si>
    <t>24 h/día</t>
  </si>
  <si>
    <t>Conexión con el prestador del servicio</t>
  </si>
  <si>
    <t>Soluciones alternativas</t>
  </si>
  <si>
    <t>No está definido</t>
  </si>
  <si>
    <t>N/A</t>
  </si>
  <si>
    <t>En el municipio</t>
  </si>
  <si>
    <t>En otro Municipio</t>
  </si>
  <si>
    <t>Botadero a cielo abierto</t>
  </si>
  <si>
    <t>Relleno Sanitario</t>
  </si>
  <si>
    <t>Relleno Regional</t>
  </si>
  <si>
    <t>En ejecucion</t>
  </si>
  <si>
    <t>Ejecutado - Pendiente Entrega de Cesión</t>
  </si>
  <si>
    <t>Ejecutado - Cesiones Entregadas</t>
  </si>
  <si>
    <t>No se han ejecutado proyectos de vivienda</t>
  </si>
  <si>
    <t>Contratación</t>
  </si>
  <si>
    <t>Ejecución</t>
  </si>
  <si>
    <t>Postventa</t>
  </si>
  <si>
    <t>No se cuenta con mediciones posteriores al 2020</t>
  </si>
  <si>
    <t>Participación en Plusvalía</t>
  </si>
  <si>
    <t>Contribución por Valorización</t>
  </si>
  <si>
    <t>Aprovechamiento Económico del Espacio Público</t>
  </si>
  <si>
    <t>Pagos Compensatorios</t>
  </si>
  <si>
    <t>Derechos de Construcción y Desarrollo</t>
  </si>
  <si>
    <t>Explotación ecónomica de infraestructura pública</t>
  </si>
  <si>
    <t>Otros</t>
  </si>
  <si>
    <t>Aprobación del Concejo</t>
  </si>
  <si>
    <t>Dificultad para el calculo del monto a pagar</t>
  </si>
  <si>
    <t>Recaudo</t>
  </si>
  <si>
    <t>Mayor edificabilidad</t>
  </si>
  <si>
    <t>Cambio de uso del aprovechamiento del suelo</t>
  </si>
  <si>
    <t>Incorporación de suelo rural a suelo de expansión urbana</t>
  </si>
  <si>
    <t>Por ejecución de obras publicas</t>
  </si>
  <si>
    <t>Implementación de la reglamentación</t>
  </si>
  <si>
    <t>Procesos administrativos</t>
  </si>
  <si>
    <t>Elaboración del cálculo</t>
  </si>
  <si>
    <t>Liquidación del cálculo</t>
  </si>
  <si>
    <t>Cobro</t>
  </si>
  <si>
    <t>Recursos</t>
  </si>
  <si>
    <t>Identificación del mapa de actores</t>
  </si>
  <si>
    <t>Definición de la tarifa</t>
  </si>
  <si>
    <t>Elaboración y comprensión del procedimiento</t>
  </si>
  <si>
    <t>Declaratoria de desarrollo prioritario</t>
  </si>
  <si>
    <t>Incorporación de suelo por art. 91 de la 1753 de 2015</t>
  </si>
  <si>
    <t>Unidades de gestión urbanística (en el marco de un plan parcial en ejecución)</t>
  </si>
  <si>
    <t>Derecho de preferencia</t>
  </si>
  <si>
    <t>Banco de suelo</t>
  </si>
  <si>
    <t>Formulación</t>
  </si>
  <si>
    <t>Adopción</t>
  </si>
  <si>
    <t>Implementación</t>
  </si>
  <si>
    <t>POT</t>
  </si>
  <si>
    <t>PBOT</t>
  </si>
  <si>
    <t>EOT</t>
  </si>
  <si>
    <t>Revisión de corto plazo</t>
  </si>
  <si>
    <t>Revisión de mediano plazo</t>
  </si>
  <si>
    <t>Modificación excepcional de norma urbanística</t>
  </si>
  <si>
    <t>Revisión excepcional por declaratoria de desastre o calamidad o por incorporación de estudio detallados</t>
  </si>
  <si>
    <t>Recursos propios del PMD</t>
  </si>
  <si>
    <t>Regalías</t>
  </si>
  <si>
    <t>Cooperación internacional</t>
  </si>
  <si>
    <t>Crédito</t>
  </si>
  <si>
    <t>Sistema general de participaciones</t>
  </si>
  <si>
    <t>Otro</t>
  </si>
  <si>
    <t>Revisión general</t>
  </si>
  <si>
    <t>Nuevo EOT/PBOT/POT</t>
  </si>
  <si>
    <t>Seguimiento y Evaluación</t>
  </si>
  <si>
    <t>Diagnóstico</t>
  </si>
  <si>
    <t>Concertación ambiental /Junta metropolitana</t>
  </si>
  <si>
    <t>Consulta con el CTP</t>
  </si>
  <si>
    <t>Aprobación y Adopción</t>
  </si>
  <si>
    <t>Recursos propios del Plan municipal de desarrollo</t>
  </si>
  <si>
    <t>Convenio con universidades</t>
  </si>
  <si>
    <t>Otras</t>
  </si>
  <si>
    <t>Cartografía básica</t>
  </si>
  <si>
    <t>Estudios básicos de amenaza</t>
  </si>
  <si>
    <t>Estudios detallados de riesgo</t>
  </si>
  <si>
    <t>Estructuración del proyecto de inversión pública para financiar la revisión del POT</t>
  </si>
  <si>
    <t>Corto plazo</t>
  </si>
  <si>
    <t>Mediano plazo</t>
  </si>
  <si>
    <t>Largo plazo</t>
  </si>
  <si>
    <t xml:space="preserve">1. Áreas de Conservación y Protección Ambiental </t>
  </si>
  <si>
    <t>2. Zonas que presentan alto riesgo para la localización de asentamientos humanos</t>
  </si>
  <si>
    <t>3. Infraestructura vial y de transporte (sistema de movilidad)</t>
  </si>
  <si>
    <t>4. Espacio Público</t>
  </si>
  <si>
    <t>5. Equipamientos</t>
  </si>
  <si>
    <t>6. Servicios Público Domiciliarios</t>
  </si>
  <si>
    <t>7. Programas de vivienda de interés social y prioritario</t>
  </si>
  <si>
    <t xml:space="preserve">8. Implementación de Instrumentos de planificación, gestión y financiación </t>
  </si>
  <si>
    <t>Formulario de lineamientos de empalme 2023 - Ordenamiento Territorial</t>
  </si>
  <si>
    <t>OBJETIVOS</t>
  </si>
  <si>
    <t>1- Hacer entrega de la Administración territorial de manera ordenada, clara y completa de los aspectos relacionados  con el Plan de Ordenamiento Territorial  ( POT , PBOT, EOT)
2- Revisar y analizar los logros y posibles dificultades que sean posibles de corregir antes de la entrega final, de tal manera que sea una continuidad de esfuerzos.</t>
  </si>
  <si>
    <t>INSTRUCCIONES PARA EL DILIGENCIAMIENTO</t>
  </si>
  <si>
    <t>1- La persona que diligencia el formulario deberá ser delegada por el secretario de planeación o el alcalde.
2- Antes de iniciar con el diligenciamiento se recomienda tener a la mano el plan de ordenamiento territorial vigente (si es el caso) en formato digital y firmado. No se aceptarán documentos sin firma.
3- Se deberá tener a la mano el número de planes parciales en formulación o adoptados así como sus actos correspondientes (si aplica).
4- Se deberá tener a la mano el número de macroproyectos urbanos en formulación o adoptados así como sus actos correspondientes (si aplica)
5- Se deberá tener claridad sobre las diferentes fuentes de financiación de estudios técnicos o procesos de revisión o modificación
6- Se deberá tener claridad sobre los programas y proyectos del POT incluidos en el Plan de Desarrollo Municipal</t>
  </si>
  <si>
    <t>DATOS GENERALES</t>
  </si>
  <si>
    <t>Correo electrónico de la persona que diligencia el formulario</t>
  </si>
  <si>
    <t>Cargo de la persona que diligencia el formulario</t>
  </si>
  <si>
    <t>Departamento</t>
  </si>
  <si>
    <t>Municipio</t>
  </si>
  <si>
    <t>PLAN DE ORDENAMIENTO TERRITORIAL</t>
  </si>
  <si>
    <t>ADOPCIÓN DEL POT</t>
  </si>
  <si>
    <t>¿El municipio cuenta con EOT/PBOT/POT adoptado?</t>
  </si>
  <si>
    <t>REVISIONES AL POT</t>
  </si>
  <si>
    <t>¿Existe un proceso de revisión o formulación de EOT/PBOT/POT en curso?</t>
  </si>
  <si>
    <t xml:space="preserve">Durante esta administración, ¿se han adelantado estudios técnicos como insumo para la revisión del EOT/PBOT/POT? </t>
  </si>
  <si>
    <t>¿Si adelantó el proceso de revisión del POT, que lecciones destacaría para señalarlas en el proceso de empalme a la próxima administración?</t>
  </si>
  <si>
    <t>SEGUIMIENTO E IMPLEMENTACIÓN DEL POT</t>
  </si>
  <si>
    <t xml:space="preserve"> ¿El plan de desarrollo vigente incorporó proyectos contemplados en el POT?</t>
  </si>
  <si>
    <t>En el próximo Plan de Desarrollo ¿deben preverse recursos y actividades relacionadas con la revisión del POT?</t>
  </si>
  <si>
    <t xml:space="preserve"> ¿Cuenta con Expediente Municipal como instrumento de seguimiento y evaluación del POT?</t>
  </si>
  <si>
    <t>¿Durante el periódo de gobierno avanzó en la implementación de planes parciales en su municipio o distrito?</t>
  </si>
  <si>
    <t>¿Tiene Macroproyectos urbanos en su municipio?</t>
  </si>
  <si>
    <t>¿Tiene Macroproyectos de interés social nacional en su municipio?</t>
  </si>
  <si>
    <t>AGUA POTABLE Y SANEAMIENTO BÁSICO</t>
  </si>
  <si>
    <t>ASPECTOS ADMINISTRATIVOS</t>
  </si>
  <si>
    <t>¿El Municipio está vinculado al Plan Departamental de Aguas PAP – PDA de su departamento?</t>
  </si>
  <si>
    <t>El municipio esta implementando el Programa de Uso Eficiente y Ahorro de Agua (PUEEA) según ley 373 de 1997</t>
  </si>
  <si>
    <t>¿Cuál es el tipo de entidad prestadora del servicio de agua potable y saneamiento básico en su municipio? (Seleccione hasta 10 opciones)</t>
  </si>
  <si>
    <t>¿Cuáles son los servicios que presta la entidad prestadora de servicios públicos?</t>
  </si>
  <si>
    <t>COBERTURA DE LOS SERVICIOS</t>
  </si>
  <si>
    <t>Cobertura acueducto (rural – urbano)</t>
  </si>
  <si>
    <t xml:space="preserve"> Continuidad servicio acueducto (horas /día)</t>
  </si>
  <si>
    <t xml:space="preserve"> Cobertura Alcantarillado (rural – urbano)</t>
  </si>
  <si>
    <t>Calidad del Agua potable (IRCAP)</t>
  </si>
  <si>
    <t xml:space="preserve">¿Cuál es el tipo de solución de agua y saneamiento para los asentamientos informales urbanos en proceso de legalización?  </t>
  </si>
  <si>
    <t>¿La infraestructura de acueducto y alcantarillado tiene capacidad suficiente para atender la demanda actual y proyectada de la población (rural y urbana)?</t>
  </si>
  <si>
    <t>¿Tiene estudios para gestionar proyectos en este sentido?</t>
  </si>
  <si>
    <t xml:space="preserve"> Porcentaje de tratamiento de aguas residuales en el municipio </t>
  </si>
  <si>
    <t xml:space="preserve"> ¿Cuenta con sitios de disposición final para residuos?</t>
  </si>
  <si>
    <t xml:space="preserve"> Porcentaje de residuos sólidos que son reciclados</t>
  </si>
  <si>
    <t>PROYECTOS DE ASB</t>
  </si>
  <si>
    <t>¿Cuenta con proyectos de agua y saneamiento básico en ejecución?</t>
  </si>
  <si>
    <t>¿Cuenta con proyectos en curso de viabilización en Plan Departamental de Aguas – PAP- PDA?</t>
  </si>
  <si>
    <t>RECURSOS PARA AGUA POTABLE Y SANEAMIENTO BÁSICO</t>
  </si>
  <si>
    <t>¿Cuenta con recursos disponibles en el Municipio?</t>
  </si>
  <si>
    <t>¿Cuáles son los compromisos asumidos por el Municipio o Distrito en materia de agua y saneamiento básico?</t>
  </si>
  <si>
    <t>¿Tiene cuentas por pagar?</t>
  </si>
  <si>
    <t>¿Cuenta con reservas presupuestales?</t>
  </si>
  <si>
    <t>¿Cuenta con saldo en Bancos?</t>
  </si>
  <si>
    <t>¿Cuenta con embargos?</t>
  </si>
  <si>
    <t>Indique el estado del servicio a la deuda con fuente de pago SGP - APSB</t>
  </si>
  <si>
    <t>¿Cuenta con pasivos exigibles?</t>
  </si>
  <si>
    <t>SUBSIDIOS</t>
  </si>
  <si>
    <t>¿Cuenta con subsidios?</t>
  </si>
  <si>
    <t>VIVIENDA</t>
  </si>
  <si>
    <t>DÉFICIT DE VIVIENDA</t>
  </si>
  <si>
    <t>Indique el déficit cualitativo 2020</t>
  </si>
  <si>
    <t>Indique el déficit cuantitativo 2020</t>
  </si>
  <si>
    <t>Indique el año de la última medición de déficit cualitativo y cuantitativo posterior al año 2020</t>
  </si>
  <si>
    <t>EJECUCIÓN DEL PROGRAMA DE VIVIENDA DEL POT</t>
  </si>
  <si>
    <t>Área de suelo disponible para construcción de VIS - VIP en su Municipio (Ha)</t>
  </si>
  <si>
    <t>Área de suelo proyectada para construir vivienda de interés prioritario durante su período de gobierno (Ha)</t>
  </si>
  <si>
    <t>¿Cuánta área se ha ejecutado? (Ha)</t>
  </si>
  <si>
    <t>Número de viviendas de interés prioritario construidas durante su período de gobierno</t>
  </si>
  <si>
    <t>Número de viviendas de interés social construidas durante su período de gobierno</t>
  </si>
  <si>
    <t>Indique el estado de los proyectos de vivienda ejecutados y las condiciones de entrega de las cesiones urbanísticas (Seleccione hasta 4 opciones)</t>
  </si>
  <si>
    <t>ASPECTOS MISIONALES Y OPERATIVOS</t>
  </si>
  <si>
    <t>Total subsidios asignados para vivienda nueva (COP)</t>
  </si>
  <si>
    <t>Total subsidios asignados para mejoramiento de vivienda (COP)</t>
  </si>
  <si>
    <t>ALERTAS FRENTE A LA EJECUCIÓN DEL PROGRAMA DE VIVIENDA</t>
  </si>
  <si>
    <t>¿Cuenta con problemas técnicos relacionados con la construcción de vivienda nueva?</t>
  </si>
  <si>
    <t>¿Cuenta con problemas sociales, en relación con las urbanizaciones nuevas y el relacionamiento de los nuevos propietarios?</t>
  </si>
  <si>
    <t>¿Cuenta con problemas de carencia de obras de urbanismo en los proyectos de vivienda construidos?</t>
  </si>
  <si>
    <t>ASENTAMIENTOS</t>
  </si>
  <si>
    <t>ASENTAMIENTOS IDENTIFICADOS</t>
  </si>
  <si>
    <t>¿Hay asentamientos precarios en su municipio?</t>
  </si>
  <si>
    <t>ESTADO DE LEGALIZACIÓN</t>
  </si>
  <si>
    <t>ESTUDIOS E INVENTARIO</t>
  </si>
  <si>
    <t>INSTRUMENTOS DE FINANCIACIÓN</t>
  </si>
  <si>
    <t xml:space="preserve"> ¿El POT vigente define instrumentos de financiación?</t>
  </si>
  <si>
    <t>¿Aplica el municipio la contribución por valorización?</t>
  </si>
  <si>
    <t>¿Aplica el municipio la participación en plusvalía?</t>
  </si>
  <si>
    <t>INSTRUMENTOS DE FINANCIACIÓN NO TRIBUTARIOS</t>
  </si>
  <si>
    <t>¿Que otros instrumentos han sido implementados y qué han financiado?</t>
  </si>
  <si>
    <t>Relacione el recaudo por vigencia de los instrumentos aplicados en su municipio (COP)</t>
  </si>
  <si>
    <t>¿Cuál ha sido el cuello de botella en la reglamentación de los instrumentos de financiación?</t>
  </si>
  <si>
    <t>INSTRUMENTOS DE GESTIÓN</t>
  </si>
  <si>
    <t>¿Su municipio ha implementado instrumentos de gestión?</t>
  </si>
  <si>
    <t>¿La administración tiene procesos de adquisición de suelo en curso?</t>
  </si>
  <si>
    <t xml:space="preserve">Indique los principales problemas que tiene el municipio para implementar instrumentos de gestión de suelo </t>
  </si>
  <si>
    <t>¿Mediante qué tipo de instrumento se adoptó el Plan?</t>
  </si>
  <si>
    <t>Tipo y número del Acto administrativo de adopción del POT</t>
  </si>
  <si>
    <t>Fecha de adopción del instrumento</t>
  </si>
  <si>
    <t>Indique el año de vencimiento vigencia de corto plazo</t>
  </si>
  <si>
    <t>Indique el año de vencimiento vigencia de mediano plazo</t>
  </si>
  <si>
    <t>Indique el año de vencimiento vigencia de largo plazo</t>
  </si>
  <si>
    <t>¿Se han realizado revisiones  al plan de ordenamiento territorial de su municipio o distrito?</t>
  </si>
  <si>
    <t>¿Cuál fue el motivo de la revisión?</t>
  </si>
  <si>
    <t>Tipo y número del Acto administrativo de la revisión del POT</t>
  </si>
  <si>
    <t>Fecha de adopción de la revisión del POT</t>
  </si>
  <si>
    <t>¿Cuál fue la fuente de financiación de la revisión? (Seleccione hasta 6 opciones)</t>
  </si>
  <si>
    <t>¿Cuál es el motivo de la revisión?</t>
  </si>
  <si>
    <t>Si el proceso de revisión no ha culminado, ¿Qué actividades o trámites faltan por hacer? (Seleccione hasta 6 opciones)</t>
  </si>
  <si>
    <t>¿Qué insumos técnicos se han adelantado?</t>
  </si>
  <si>
    <t>¿Cuáles han sido las fuentes de finaciación para adelantar dichos insumos técnicos? (Seleccione hasta 5 opciones)</t>
  </si>
  <si>
    <t>Si respondió otras, ¿Cuáles?</t>
  </si>
  <si>
    <t>¿Cuales de estos insumos para la revisión del POT están pendientes por realizar? (Seleccione hasta 5 opciones)</t>
  </si>
  <si>
    <t>Si respondió otros, ¿Cuáles?</t>
  </si>
  <si>
    <t>¿El expediente municipal está actualizado?</t>
  </si>
  <si>
    <t>¿Cuántos planes parciales tiene el  municipio?</t>
  </si>
  <si>
    <t>Diligencie la siguiente información para cada plan parcial:</t>
  </si>
  <si>
    <t>Nombre del plan parcial</t>
  </si>
  <si>
    <t>Tipo de plan parcial (Renovación o Desarrollo)</t>
  </si>
  <si>
    <t>Estado del plan parcial (Adoptado o en Formulación)</t>
  </si>
  <si>
    <t>Número del decreto mediante el cual se adopta el Plan Parcial</t>
  </si>
  <si>
    <t>Área bruta adoptada / formulada</t>
  </si>
  <si>
    <t>Actividades pendientes</t>
  </si>
  <si>
    <t>¿Cuál es el área bruta total (hectáreas) de los planes parciales adoptados?</t>
  </si>
  <si>
    <t>¿Cuál es el área bruta total (hectáreas) de los planes parciales formulados?</t>
  </si>
  <si>
    <t>¿Cuántos macroproyectos tiene en el  municipio?</t>
  </si>
  <si>
    <t>Para cada uno de los macroproyectos urbanos diligencie la siguiente información:</t>
  </si>
  <si>
    <t>Nombre del macroproyecto urbano</t>
  </si>
  <si>
    <t>Tipo de macroproyecto</t>
  </si>
  <si>
    <t>Estado del macroproyecto (adoptado o en formulación)</t>
  </si>
  <si>
    <t>Número del decreto mediante el cual se adopta el macroproyecto</t>
  </si>
  <si>
    <t>¿Cuál es el área bruta total (hectáreas) de los macroproyectos adoptados?</t>
  </si>
  <si>
    <t>¿Cuál es el área bruta total (hectáreas) de los macroproyectos formulados?</t>
  </si>
  <si>
    <t>¿Cuántos MISN tiene en el  municipio?</t>
  </si>
  <si>
    <t>Haga una lista separando los nombres con el caracter /</t>
  </si>
  <si>
    <t>¿Cuáles son los servicios que presta la empresa de servicios públicos?</t>
  </si>
  <si>
    <t>Si seleccionó soluciones alternativas, ¿Cuáles?</t>
  </si>
  <si>
    <t>¿Dónde está ubicado? (Seleccione hasta 2 opciones)</t>
  </si>
  <si>
    <t>Tipo de disposición (Seleccione hasta 3 opciones)</t>
  </si>
  <si>
    <t>¿Cuales el Acuerdo del Concejo Municipal para la creación del FSRI (Fondo Solidaridad y Redistribución de Ingresos?</t>
  </si>
  <si>
    <t>¿Cuál es el Acuerdo Municipal de porcentajes de subsidios y contribuciones para aplicar en la vigencia?</t>
  </si>
  <si>
    <t>Indique el déficit cualitativo para el año seleccionado en la pregunta 76</t>
  </si>
  <si>
    <t>Indique el déficit cuantitativo para el año seleccionado en la pregunta 76</t>
  </si>
  <si>
    <t>¿Cuáles? (Seleccione hasta 3 opciones)</t>
  </si>
  <si>
    <t>¿Cuáles?</t>
  </si>
  <si>
    <t>¿Cuántos asentamientos precarios identifica en su municipio?</t>
  </si>
  <si>
    <t>Haga un listado, separando los nombres con el caracter /</t>
  </si>
  <si>
    <t>¿Cuántos de estos asentamientos se encuentran en alto riesgo?</t>
  </si>
  <si>
    <t>¿Cuántos de estos asentamientos se encuentran localizados en zonas de protección?</t>
  </si>
  <si>
    <t>¿Cuántos de estos asentamientos se encuentran legalizados?</t>
  </si>
  <si>
    <t>¿Cuántos de estos asentamientos se encuentran en proceso de legalización?</t>
  </si>
  <si>
    <t xml:space="preserve">¿Cuántos de estos asentamientos se encuentran pendientes por definir viabilidad del proceso de legalización? </t>
  </si>
  <si>
    <t>¿Para cuántos de estos asentamientos se declaró improcedencia de la legalización?</t>
  </si>
  <si>
    <t>¿Cuántos de estos asentamientos cuentan con estudios de riesgos a nivel de detalle?</t>
  </si>
  <si>
    <t>¿Cuántos de estos asentamientos cuentan con levantamiento topográfico?</t>
  </si>
  <si>
    <t>¿Cuántos de estos asentamientos se encuentran incluidos en el inventario catastral del municipio?</t>
  </si>
  <si>
    <t>¿Cuántos de estos asentamientos cuentan con prestación de servicios públicos domiciliarios?</t>
  </si>
  <si>
    <t>¿Qué tipo de instrumentos de financiación se encuentran adoptados? (Seleccione hasta 7 opciones)</t>
  </si>
  <si>
    <t>Si seleccionó otros, ¿Cuáles?</t>
  </si>
  <si>
    <t>¿Cuenta el municipio con estatuto de valorización?</t>
  </si>
  <si>
    <t xml:space="preserve">¿A que tipo de obras dirige el municipio los dineros derivados del cobro por valorización? </t>
  </si>
  <si>
    <t>¿Cuáles han sido las dificultades en la aplicación del instrumento? (Seleccione hasta 4 opciones)</t>
  </si>
  <si>
    <t>Indique el nombre del acto administrativo</t>
  </si>
  <si>
    <t>¿Cuenta el municipio con acuerdos o metodologías para el cobro de participación en plusvalía?</t>
  </si>
  <si>
    <t>De los siguientes hechos generadores de plusvalía, ¿en cuáles se han generado recaudos? (Seleccione hasta 4 opciones)</t>
  </si>
  <si>
    <t>¿Cuáles han sido las principales dificultades en la aplicación de la participación en plusvalía? (Seleccione hasta 6 opciones)</t>
  </si>
  <si>
    <t>Que otros instrumentos han sido implementados y qué han financiado?</t>
  </si>
  <si>
    <t>Relacione el recaudo por vigencia de los instrumentos aplicados en su municipio</t>
  </si>
  <si>
    <t>Indique cuáles han sido los instrumentos de gestión de suelo que han sido adoptados en su municipio (Seleccione hasta 6 opciones)</t>
  </si>
  <si>
    <t>Indique en que estado se encuentran los instrumentos de gestión de suelo (Seleccione hasta 3 opciones)</t>
  </si>
  <si>
    <t>Indique la Cantidad (Ha) y el motivo de utilidad pública que sustenta la adquisición</t>
  </si>
  <si>
    <t>1- Diligencie la información solicitada para cada proyecto
2- Un programa puede contener varios proyectos, por lo que un programa se puede repetir las veces que sea necesario.
3- El formato contiene 100 filas (una por proyecto). No es necesario diligenciar todas. Diligencie solamente hasta el número de proyectos que contenga el Plan de Ordenamiento Territorial de su Municipio
4- Si su municipio cuenta con más de 100 proyectos, diligencie hasta 100 proyectos más en la pestaña "SEGUIMIENTO AL POT 2". Si cuenta con más de 200 proyectos, diligencie el resto en archivo de Excel (creando una copia de este) las veces que sea necesario
5- Es posible mostrar el avance del proyecto tanto desde el valor ejecutado en dinero, como desde su ejecución en unidad de medida espacial. En ese caso el proyecto se reportará 2 veces.</t>
  </si>
  <si>
    <t>PROGRAMAS Y PROYECTOS - SEGUIMIENTO Y EVALUACIÓN DEL POT</t>
  </si>
  <si>
    <t>PROGRAMA</t>
  </si>
  <si>
    <t>PROYECTO</t>
  </si>
  <si>
    <t>VIGENCIA</t>
  </si>
  <si>
    <t>TEMÁTICA</t>
  </si>
  <si>
    <t>CÓDIGO INICIATIVA PDET (Cuando aplique)</t>
  </si>
  <si>
    <t>UNIDAD DE MEDIDA</t>
  </si>
  <si>
    <t>META DEL PROYECTO</t>
  </si>
  <si>
    <t>EJECUTADO</t>
  </si>
  <si>
    <t>POR EJECUTAR</t>
  </si>
  <si>
    <t>PORCENTAJE DE EJECUCIÓN</t>
  </si>
  <si>
    <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</si>
</sst>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0.0"/>
    <numFmt numFmtId="166" formatCode="0.0%"/>
    <numFmt numFmtId="167" formatCode="_-[$$-240A]\ * #,##0.00_-;\-[$$-240A]\ * #,##0.00_-;_-[$$-240A]\ * &quot;-&quot;??_-;_-@_-"/>
    <numFmt numFmtId="168" formatCode="0.0"/>
  </numFmts>
  <fonts count="20">
    <font>
      <sz val="11"/>
      <color theme="1"/>
      <name val="Calibri"/>
      <family val="2"/>
      <scheme val="minor"/>
    </font>
    <font>
      <b/>
      <sz val="11"/>
      <color theme="1"/>
      <name val="Calibri"/>
      <family val="2"/>
      <scheme val="minor"/>
    </font>
    <font>
      <sz val="10"/>
      <name val="Arial"/>
      <family val="2"/>
    </font>
    <font>
      <b/>
      <sz val="10"/>
      <name val="Arial"/>
      <family val="2"/>
    </font>
    <font>
      <b/>
      <sz val="9"/>
      <color theme="1"/>
      <name val="Calibri"/>
      <family val="2"/>
      <scheme val="minor"/>
    </font>
    <font>
      <sz val="9"/>
      <color theme="1"/>
      <name val="Calibri"/>
      <family val="2"/>
      <scheme val="minor"/>
    </font>
    <font>
      <b/>
      <sz val="16"/>
      <name val="Calibri"/>
      <family val="2"/>
      <scheme val="minor"/>
    </font>
    <font>
      <sz val="11"/>
      <name val="Calibri"/>
      <family val="2"/>
      <scheme val="minor"/>
    </font>
    <font>
      <b/>
      <sz val="14"/>
      <color theme="0"/>
      <name val="Calibri"/>
      <family val="2"/>
      <scheme val="minor"/>
    </font>
    <font>
      <b/>
      <sz val="14"/>
      <color theme="1"/>
      <name val="Calibri"/>
      <family val="2"/>
      <scheme val="minor"/>
    </font>
    <font>
      <sz val="11"/>
      <color theme="1"/>
      <name val="Calibri"/>
      <family val="2"/>
      <scheme val="minor"/>
    </font>
    <font>
      <sz val="9"/>
      <color theme="1"/>
      <name val="Arial"/>
      <family val="2"/>
    </font>
    <font>
      <u/>
      <sz val="11"/>
      <color theme="1"/>
      <name val="Calibri"/>
      <family val="2"/>
      <scheme val="minor"/>
    </font>
    <font>
      <b/>
      <sz val="12"/>
      <color theme="1"/>
      <name val="Calibri"/>
      <family val="2"/>
      <scheme val="minor"/>
    </font>
    <font>
      <sz val="14"/>
      <color theme="1"/>
      <name val="Calibri"/>
      <family val="2"/>
      <scheme val="minor"/>
    </font>
    <font>
      <u/>
      <sz val="11"/>
      <color theme="10"/>
      <name val="Calibri"/>
      <family val="2"/>
      <scheme val="minor"/>
    </font>
    <font>
      <b/>
      <sz val="12"/>
      <color theme="0"/>
      <name val="Calibri"/>
      <family val="2"/>
      <scheme val="minor"/>
    </font>
    <font>
      <sz val="10"/>
      <color theme="1"/>
      <name val="Swis721 LtCn BT"/>
      <family val="2"/>
    </font>
    <font>
      <b/>
      <sz val="1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32BB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style="thin">
        <color indexed="8"/>
      </left>
      <right/>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9" fontId="10" fillId="0" borderId="0" applyFont="0" applyFill="0" applyBorder="0" applyAlignment="0" applyProtection="0"/>
    <xf numFmtId="0" fontId="15" fillId="0" borderId="0" applyNumberFormat="0" applyFill="0" applyBorder="0" applyAlignment="0" applyProtection="0"/>
    <xf numFmtId="164" fontId="10" fillId="0" borderId="0" applyFont="0" applyFill="0" applyBorder="0" applyAlignment="0" applyProtection="0"/>
  </cellStyleXfs>
  <cellXfs count="164">
    <xf numFmtId="0" fontId="0" fillId="0" borderId="0" xfId="0"/>
    <xf numFmtId="0" fontId="0" fillId="0" borderId="0" xfId="0"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7"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0" fillId="0" borderId="1" xfId="0" applyBorder="1" applyAlignment="1">
      <alignment horizontal="center" vertical="center"/>
    </xf>
    <xf numFmtId="0" fontId="4" fillId="4" borderId="9"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4" borderId="9" xfId="0" applyFill="1" applyBorder="1" applyAlignment="1">
      <alignment vertical="center" wrapText="1"/>
    </xf>
    <xf numFmtId="0" fontId="0" fillId="4" borderId="12" xfId="0" applyFill="1" applyBorder="1" applyAlignment="1">
      <alignment vertical="center" wrapText="1"/>
    </xf>
    <xf numFmtId="0" fontId="0" fillId="0" borderId="0" xfId="0" applyAlignment="1">
      <alignment horizontal="center" vertical="center" wrapText="1"/>
    </xf>
    <xf numFmtId="0" fontId="4" fillId="4" borderId="1" xfId="0" applyFont="1" applyFill="1" applyBorder="1" applyAlignment="1">
      <alignment vertical="center" wrapText="1"/>
    </xf>
    <xf numFmtId="0" fontId="0" fillId="4" borderId="8" xfId="0"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8"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0" fillId="4" borderId="3" xfId="0"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3" fontId="0" fillId="0" borderId="24" xfId="0" applyNumberFormat="1" applyBorder="1" applyAlignment="1" applyProtection="1">
      <alignment horizontal="center" vertical="center"/>
      <protection locked="0"/>
    </xf>
    <xf numFmtId="0" fontId="9" fillId="3" borderId="26" xfId="0" applyFont="1" applyFill="1" applyBorder="1" applyAlignment="1">
      <alignment horizontal="center" vertical="center" wrapText="1"/>
    </xf>
    <xf numFmtId="0" fontId="7" fillId="0" borderId="30"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7" fillId="0" borderId="31"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7" fillId="0" borderId="24" xfId="0" applyFont="1" applyBorder="1" applyAlignment="1" applyProtection="1">
      <alignment horizontal="center" vertical="center" wrapText="1"/>
      <protection locked="0"/>
    </xf>
    <xf numFmtId="165" fontId="0" fillId="0" borderId="24" xfId="0" applyNumberFormat="1" applyBorder="1" applyAlignment="1" applyProtection="1">
      <alignment horizontal="center" vertical="center"/>
      <protection locked="0"/>
    </xf>
    <xf numFmtId="166" fontId="0" fillId="0" borderId="24" xfId="1"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wrapText="1"/>
      <protection locked="0"/>
    </xf>
    <xf numFmtId="165" fontId="0" fillId="0" borderId="22" xfId="0" applyNumberFormat="1" applyBorder="1" applyAlignment="1" applyProtection="1">
      <alignment horizontal="center" vertical="center"/>
      <protection locked="0"/>
    </xf>
    <xf numFmtId="0" fontId="7" fillId="0" borderId="36" xfId="0" applyFont="1" applyBorder="1" applyAlignment="1" applyProtection="1">
      <alignment horizontal="center" vertical="center" wrapText="1"/>
      <protection locked="0"/>
    </xf>
    <xf numFmtId="167" fontId="0" fillId="0" borderId="22" xfId="0" applyNumberFormat="1" applyBorder="1" applyAlignment="1" applyProtection="1">
      <alignment horizontal="center" vertical="center"/>
      <protection locked="0"/>
    </xf>
    <xf numFmtId="167" fontId="0" fillId="0" borderId="29" xfId="0" applyNumberForma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3" fontId="0" fillId="0" borderId="22" xfId="0" applyNumberForma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167" fontId="0" fillId="0" borderId="24" xfId="0" applyNumberFormat="1" applyBorder="1" applyAlignment="1" applyProtection="1">
      <alignment horizontal="center" vertical="center"/>
      <protection locked="0"/>
    </xf>
    <xf numFmtId="0" fontId="3" fillId="0" borderId="17" xfId="0" applyFont="1" applyBorder="1" applyAlignment="1">
      <alignment horizontal="center" vertical="center" wrapText="1"/>
    </xf>
    <xf numFmtId="14" fontId="0" fillId="0" borderId="24" xfId="0" applyNumberFormat="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3" fontId="0" fillId="0" borderId="31" xfId="0" applyNumberFormat="1" applyBorder="1" applyAlignment="1" applyProtection="1">
      <alignment horizontal="center" vertical="center"/>
      <protection locked="0"/>
    </xf>
    <xf numFmtId="14" fontId="0" fillId="0" borderId="31" xfId="0" applyNumberFormat="1" applyBorder="1" applyAlignment="1" applyProtection="1">
      <alignment horizontal="center" vertical="center"/>
      <protection locked="0"/>
    </xf>
    <xf numFmtId="3" fontId="0" fillId="0" borderId="29" xfId="0" applyNumberFormat="1" applyBorder="1" applyAlignment="1" applyProtection="1">
      <alignment horizontal="center" vertical="center"/>
      <protection locked="0"/>
    </xf>
    <xf numFmtId="0" fontId="14" fillId="0" borderId="0" xfId="0" applyFont="1" applyAlignment="1">
      <alignment horizontal="center" vertical="center"/>
    </xf>
    <xf numFmtId="0" fontId="0" fillId="3" borderId="1" xfId="0" applyFill="1" applyBorder="1" applyAlignment="1">
      <alignment horizontal="center" vertical="center" wrapText="1"/>
    </xf>
    <xf numFmtId="0" fontId="1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0" xfId="2"/>
    <xf numFmtId="10" fontId="7" fillId="0" borderId="22" xfId="1" applyNumberFormat="1" applyFont="1" applyBorder="1" applyAlignment="1" applyProtection="1">
      <alignment horizontal="center" vertical="center" wrapText="1"/>
      <protection locked="0"/>
    </xf>
    <xf numFmtId="10" fontId="7" fillId="0" borderId="24" xfId="1" applyNumberFormat="1" applyFont="1" applyBorder="1" applyAlignment="1" applyProtection="1">
      <alignment horizontal="center" vertical="center" wrapText="1"/>
      <protection locked="0"/>
    </xf>
    <xf numFmtId="10" fontId="7" fillId="0" borderId="29" xfId="1" applyNumberFormat="1" applyFont="1" applyBorder="1" applyAlignment="1" applyProtection="1">
      <alignment horizontal="center" vertical="center" wrapText="1"/>
      <protection locked="0"/>
    </xf>
    <xf numFmtId="0" fontId="17" fillId="4" borderId="1" xfId="0" applyFont="1" applyFill="1" applyBorder="1" applyAlignment="1">
      <alignment vertical="center" wrapText="1"/>
    </xf>
    <xf numFmtId="0" fontId="17" fillId="4" borderId="1" xfId="0" applyFont="1" applyFill="1" applyBorder="1" applyAlignment="1">
      <alignment vertical="center"/>
    </xf>
    <xf numFmtId="10" fontId="10" fillId="0" borderId="1" xfId="1" applyNumberFormat="1" applyFont="1" applyBorder="1" applyAlignment="1" applyProtection="1">
      <alignment horizontal="center" vertical="center" wrapText="1"/>
    </xf>
    <xf numFmtId="0" fontId="0" fillId="2" borderId="1" xfId="0" applyFill="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15" fillId="0" borderId="1" xfId="2" applyBorder="1" applyAlignment="1" applyProtection="1">
      <alignment horizontal="center" vertical="center" wrapText="1"/>
      <protection locked="0"/>
    </xf>
    <xf numFmtId="0" fontId="0" fillId="0" borderId="0" xfId="0" applyAlignment="1">
      <alignment wrapText="1"/>
    </xf>
    <xf numFmtId="0" fontId="16" fillId="6" borderId="1" xfId="0" applyFont="1" applyFill="1" applyBorder="1" applyAlignment="1">
      <alignment horizontal="center" vertical="center" wrapText="1"/>
    </xf>
    <xf numFmtId="4" fontId="0" fillId="0" borderId="1" xfId="0" applyNumberFormat="1" applyBorder="1" applyAlignment="1">
      <alignment horizontal="center" vertical="center" wrapText="1"/>
    </xf>
    <xf numFmtId="0" fontId="9" fillId="3" borderId="2" xfId="0" applyFont="1" applyFill="1" applyBorder="1" applyAlignment="1">
      <alignment horizontal="center" vertical="center" wrapText="1"/>
    </xf>
    <xf numFmtId="0" fontId="0" fillId="0" borderId="29" xfId="0"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168" fontId="0" fillId="0" borderId="1" xfId="0" applyNumberFormat="1" applyBorder="1" applyAlignment="1">
      <alignment horizontal="center" vertical="center"/>
    </xf>
    <xf numFmtId="164" fontId="0" fillId="0" borderId="1" xfId="3" applyFont="1" applyBorder="1" applyAlignment="1">
      <alignment horizontal="center" vertical="center"/>
    </xf>
    <xf numFmtId="14" fontId="0" fillId="0" borderId="1" xfId="0" applyNumberFormat="1" applyBorder="1" applyAlignment="1">
      <alignment horizontal="center" vertical="center" wrapText="1"/>
    </xf>
    <xf numFmtId="166" fontId="0" fillId="0" borderId="1" xfId="1" applyNumberFormat="1" applyFont="1" applyBorder="1" applyAlignment="1">
      <alignment horizontal="center" vertical="center" wrapText="1"/>
    </xf>
    <xf numFmtId="166" fontId="0" fillId="0" borderId="1" xfId="1" applyNumberFormat="1" applyFont="1" applyBorder="1" applyAlignment="1">
      <alignment horizontal="center" vertical="center"/>
    </xf>
    <xf numFmtId="11" fontId="0" fillId="0" borderId="24" xfId="0" applyNumberFormat="1" applyBorder="1" applyAlignment="1" applyProtection="1">
      <alignment horizontal="center" vertical="center" wrapText="1"/>
      <protection locked="0"/>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xf numFmtId="0" fontId="0" fillId="0" borderId="1" xfId="0" applyBorder="1" applyAlignment="1">
      <alignment horizontal="left" vertical="center" wrapText="1"/>
    </xf>
    <xf numFmtId="0" fontId="6" fillId="2" borderId="1"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8" fillId="6" borderId="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0" fillId="3" borderId="1" xfId="0"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1" xfId="0"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9" fillId="5"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3"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6" xfId="0"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0" fillId="3" borderId="41" xfId="0" applyFill="1" applyBorder="1" applyAlignment="1">
      <alignment horizontal="center" vertical="center" wrapText="1"/>
    </xf>
    <xf numFmtId="0" fontId="8" fillId="6" borderId="4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wrapText="1"/>
    </xf>
    <xf numFmtId="0" fontId="9" fillId="3" borderId="26" xfId="0" applyFont="1" applyFill="1" applyBorder="1" applyAlignment="1">
      <alignment horizontal="center" vertical="center" wrapText="1"/>
    </xf>
    <xf numFmtId="0" fontId="0" fillId="3" borderId="5" xfId="0" applyFill="1" applyBorder="1" applyAlignment="1">
      <alignment horizontal="center" vertical="center"/>
    </xf>
    <xf numFmtId="0" fontId="8"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9" fillId="0" borderId="1" xfId="0" applyFont="1" applyBorder="1" applyAlignment="1">
      <alignment horizontal="center" vertical="center" wrapText="1"/>
    </xf>
  </cellXfs>
  <cellStyles count="4">
    <cellStyle name="Hipervínculo" xfId="2" builtinId="8"/>
    <cellStyle name="Moneda" xfId="3" builtinId="4"/>
    <cellStyle name="Normal" xfId="0" builtinId="0"/>
    <cellStyle name="Porcentaje" xfId="1" builtinId="5"/>
  </cellStyles>
  <dxfs count="236">
    <dxf>
      <font>
        <b/>
        <i val="0"/>
      </font>
      <fill>
        <patternFill>
          <bgColor theme="9" tint="0.39994506668294322"/>
        </patternFill>
      </fill>
    </dxf>
    <dxf>
      <font>
        <b/>
        <i val="0"/>
      </font>
      <fill>
        <patternFill>
          <bgColor rgb="FFFFA3A3"/>
        </patternFill>
      </fill>
    </dxf>
    <dxf>
      <font>
        <b/>
        <i val="0"/>
      </font>
      <fill>
        <patternFill>
          <bgColor theme="7" tint="0.59996337778862885"/>
        </patternFill>
      </fill>
    </dxf>
    <dxf>
      <font>
        <color theme="2" tint="-0.24994659260841701"/>
      </font>
    </dxf>
    <dxf>
      <font>
        <color theme="2" tint="-0.24994659260841701"/>
      </font>
    </dxf>
    <dxf>
      <font>
        <b/>
        <i val="0"/>
      </font>
      <fill>
        <patternFill>
          <bgColor theme="9" tint="0.39994506668294322"/>
        </patternFill>
      </fill>
    </dxf>
    <dxf>
      <font>
        <b/>
        <i val="0"/>
      </font>
      <fill>
        <patternFill>
          <bgColor rgb="FFFFA3A3"/>
        </patternFill>
      </fill>
    </dxf>
    <dxf>
      <font>
        <b/>
        <i val="0"/>
      </font>
      <fill>
        <patternFill>
          <bgColor theme="7" tint="0.59996337778862885"/>
        </patternFill>
      </fill>
    </dxf>
    <dxf>
      <font>
        <color theme="2" tint="-0.24994659260841701"/>
      </font>
    </dxf>
    <dxf>
      <font>
        <color theme="2" tint="-0.24994659260841701"/>
      </font>
    </dxf>
    <dxf>
      <font>
        <color theme="2" tint="-0.499984740745262"/>
      </font>
      <fill>
        <patternFill>
          <bgColor theme="0" tint="-0.14996795556505021"/>
        </patternFill>
      </fill>
    </dxf>
    <dxf>
      <font>
        <color rgb="FFC00000"/>
      </font>
      <fill>
        <patternFill>
          <bgColor rgb="FFFFE1E1"/>
        </patternFill>
      </fill>
    </dxf>
    <dxf>
      <font>
        <color rgb="FFC00000"/>
      </font>
      <fill>
        <patternFill>
          <bgColor rgb="FFFFE1E1"/>
        </patternFill>
      </fill>
    </dxf>
    <dxf>
      <font>
        <color theme="2" tint="-0.499984740745262"/>
      </font>
      <fill>
        <patternFill>
          <bgColor theme="0" tint="-0.14996795556505021"/>
        </patternFill>
      </fill>
    </dxf>
    <dxf>
      <font>
        <color rgb="FFC00000"/>
      </font>
      <fill>
        <patternFill>
          <bgColor rgb="FFFFE1E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rgb="FFC00000"/>
      </font>
      <fill>
        <patternFill>
          <bgColor rgb="FFFFE1E1"/>
        </patternFill>
      </fill>
    </dxf>
    <dxf>
      <font>
        <color rgb="FFC00000"/>
      </font>
      <fill>
        <patternFill>
          <bgColor rgb="FFFFE1E1"/>
        </patternFill>
      </fill>
    </dxf>
    <dxf>
      <font>
        <color theme="2" tint="-0.499984740745262"/>
      </font>
      <fill>
        <patternFill>
          <bgColor theme="0" tint="-0.14996795556505021"/>
        </patternFill>
      </fill>
    </dxf>
    <dxf>
      <font>
        <color rgb="FFC00000"/>
      </font>
      <fill>
        <patternFill>
          <bgColor rgb="FFFFE1E1"/>
        </patternFill>
      </fill>
    </dxf>
    <dxf>
      <font>
        <color theme="2" tint="-0.499984740745262"/>
      </font>
      <fill>
        <patternFill>
          <bgColor theme="0" tint="-0.14996795556505021"/>
        </patternFill>
      </fill>
    </dxf>
    <dxf>
      <font>
        <color rgb="FFC00000"/>
      </font>
      <fill>
        <patternFill>
          <bgColor rgb="FFFFE1E1"/>
        </patternFill>
      </fill>
    </dxf>
    <dxf>
      <font>
        <color theme="2" tint="-0.499984740745262"/>
      </font>
      <fill>
        <patternFill>
          <bgColor theme="0" tint="-0.14996795556505021"/>
        </patternFill>
      </fill>
    </dxf>
    <dxf>
      <font>
        <color rgb="FFC00000"/>
      </font>
      <fill>
        <patternFill>
          <bgColor rgb="FFFFE1E1"/>
        </patternFill>
      </fill>
    </dxf>
    <dxf>
      <font>
        <color theme="2" tint="-0.24994659260841701"/>
      </font>
    </dxf>
    <dxf>
      <font>
        <color theme="2" tint="-0.24994659260841701"/>
      </font>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24994659260841701"/>
      </font>
    </dxf>
    <dxf>
      <font>
        <color theme="2" tint="-0.24994659260841701"/>
      </font>
    </dxf>
    <dxf>
      <font>
        <color theme="2" tint="-0.24994659260841701"/>
      </font>
    </dxf>
    <dxf>
      <font>
        <color theme="2" tint="-0.24994659260841701"/>
      </font>
    </dxf>
    <dxf>
      <font>
        <b val="0"/>
        <i val="0"/>
        <color theme="2" tint="-0.499984740745262"/>
      </font>
      <fill>
        <patternFill>
          <bgColor theme="0" tint="-0.14996795556505021"/>
        </patternFill>
      </fill>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fill>
        <patternFill>
          <bgColor theme="0"/>
        </patternFill>
      </fill>
    </dxf>
    <dxf>
      <font>
        <color theme="2" tint="-0.499984740745262"/>
      </font>
      <fill>
        <patternFill>
          <bgColor theme="0" tint="-0.14996795556505021"/>
        </patternFill>
      </fill>
    </dxf>
    <dxf>
      <font>
        <color theme="2" tint="-0.24994659260841701"/>
      </font>
    </dxf>
    <dxf>
      <font>
        <color theme="2" tint="-0.499984740745262"/>
      </font>
      <fill>
        <patternFill>
          <bgColor theme="0" tint="-0.14996795556505021"/>
        </patternFill>
      </fill>
    </dxf>
    <dxf>
      <font>
        <color theme="2" tint="-0.24994659260841701"/>
      </font>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color theme="2" tint="-0.499984740745262"/>
      </font>
      <fill>
        <patternFill>
          <bgColor theme="0" tint="-0.14996795556505021"/>
        </patternFill>
      </fill>
    </dxf>
    <dxf>
      <font>
        <b val="0"/>
        <i val="0"/>
        <color theme="2" tint="-0.499984740745262"/>
      </font>
      <fill>
        <patternFill>
          <bgColor theme="0" tint="-0.14996795556505021"/>
        </patternFill>
      </fill>
    </dxf>
    <dxf>
      <font>
        <color theme="2" tint="-0.499984740745262"/>
      </font>
      <fill>
        <patternFill>
          <bgColor theme="0" tint="-0.14996795556505021"/>
        </patternFill>
      </fill>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fill>
        <patternFill>
          <bgColor theme="8" tint="0.79998168889431442"/>
        </patternFill>
      </fill>
    </dxf>
    <dxf>
      <font>
        <color theme="0" tint="-0.249977111117893"/>
      </font>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bottom/>
        <vertical/>
        <horizontal/>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bottom/>
        <vertical/>
        <horizontal/>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bottom/>
        <vertical/>
        <horizontal/>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border diagonalUp="0" diagonalDown="0">
        <left style="thin">
          <color indexed="8"/>
        </left>
        <right/>
        <top style="thin">
          <color indexed="8"/>
        </top>
        <bottom/>
        <vertical/>
        <horizontal/>
      </border>
    </dxf>
    <dxf>
      <border outline="0">
        <top style="thin">
          <color indexed="8"/>
        </top>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8"/>
        </left>
        <right/>
        <top/>
        <bottom/>
        <vertical/>
        <horizontal/>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indexed="8"/>
        </left>
        <right/>
        <top/>
        <bottom/>
        <vertical/>
        <horizontal/>
      </border>
    </dxf>
    <dxf>
      <border outline="0">
        <top style="thin">
          <color indexed="64"/>
        </top>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s>
  <tableStyles count="0" defaultTableStyle="TableStyleMedium2" defaultPivotStyle="PivotStyleLight16"/>
  <colors>
    <mruColors>
      <color rgb="FF32BBE3"/>
      <color rgb="FFFFA3A3"/>
      <color rgb="FFFFE1E1"/>
      <color rgb="FFFFC1C1"/>
      <color rgb="FF003B50"/>
      <color rgb="FFBBD3E1"/>
      <color rgb="FF00AAE6"/>
      <color rgb="FF005D7E"/>
      <color rgb="FF007F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941295</xdr:colOff>
      <xdr:row>0</xdr:row>
      <xdr:rowOff>60598</xdr:rowOff>
    </xdr:from>
    <xdr:to>
      <xdr:col>0</xdr:col>
      <xdr:colOff>1710765</xdr:colOff>
      <xdr:row>0</xdr:row>
      <xdr:rowOff>645900</xdr:rowOff>
    </xdr:to>
    <xdr:pic>
      <xdr:nvPicPr>
        <xdr:cNvPr id="4" name="2 Imagen">
          <a:extLst>
            <a:ext uri="{FF2B5EF4-FFF2-40B4-BE49-F238E27FC236}">
              <a16:creationId xmlns:a16="http://schemas.microsoft.com/office/drawing/2014/main" id="{44506F28-918B-4936-A4BE-6EB77BAA6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295" y="60598"/>
          <a:ext cx="769470" cy="5853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677335</xdr:colOff>
      <xdr:row>0</xdr:row>
      <xdr:rowOff>1</xdr:rowOff>
    </xdr:from>
    <xdr:to>
      <xdr:col>1</xdr:col>
      <xdr:colOff>1513416</xdr:colOff>
      <xdr:row>0</xdr:row>
      <xdr:rowOff>635971</xdr:rowOff>
    </xdr:to>
    <xdr:pic>
      <xdr:nvPicPr>
        <xdr:cNvPr id="5" name="2 Imagen">
          <a:extLst>
            <a:ext uri="{FF2B5EF4-FFF2-40B4-BE49-F238E27FC236}">
              <a16:creationId xmlns:a16="http://schemas.microsoft.com/office/drawing/2014/main" id="{C683893E-A374-479A-B4A5-37F1B44D5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502" y="1"/>
          <a:ext cx="836081" cy="635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641351</xdr:colOff>
      <xdr:row>0</xdr:row>
      <xdr:rowOff>0</xdr:rowOff>
    </xdr:from>
    <xdr:to>
      <xdr:col>0</xdr:col>
      <xdr:colOff>1501201</xdr:colOff>
      <xdr:row>0</xdr:row>
      <xdr:rowOff>654050</xdr:rowOff>
    </xdr:to>
    <xdr:pic>
      <xdr:nvPicPr>
        <xdr:cNvPr id="7" name="2 Imagen">
          <a:extLst>
            <a:ext uri="{FF2B5EF4-FFF2-40B4-BE49-F238E27FC236}">
              <a16:creationId xmlns:a16="http://schemas.microsoft.com/office/drawing/2014/main" id="{CA9B128E-9618-4C94-A05F-75964982BE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1" y="0"/>
          <a:ext cx="859850" cy="654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90715</xdr:colOff>
      <xdr:row>0</xdr:row>
      <xdr:rowOff>1</xdr:rowOff>
    </xdr:from>
    <xdr:to>
      <xdr:col>0</xdr:col>
      <xdr:colOff>952500</xdr:colOff>
      <xdr:row>0</xdr:row>
      <xdr:rowOff>655523</xdr:rowOff>
    </xdr:to>
    <xdr:pic>
      <xdr:nvPicPr>
        <xdr:cNvPr id="5" name="2 Imagen">
          <a:extLst>
            <a:ext uri="{FF2B5EF4-FFF2-40B4-BE49-F238E27FC236}">
              <a16:creationId xmlns:a16="http://schemas.microsoft.com/office/drawing/2014/main" id="{46AF2F9D-837A-4519-A1AB-2ED7B08504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5" y="1"/>
          <a:ext cx="861785" cy="6555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136072</xdr:colOff>
      <xdr:row>0</xdr:row>
      <xdr:rowOff>0</xdr:rowOff>
    </xdr:from>
    <xdr:to>
      <xdr:col>0</xdr:col>
      <xdr:colOff>988786</xdr:colOff>
      <xdr:row>0</xdr:row>
      <xdr:rowOff>648622</xdr:rowOff>
    </xdr:to>
    <xdr:pic>
      <xdr:nvPicPr>
        <xdr:cNvPr id="5" name="2 Imagen">
          <a:extLst>
            <a:ext uri="{FF2B5EF4-FFF2-40B4-BE49-F238E27FC236}">
              <a16:creationId xmlns:a16="http://schemas.microsoft.com/office/drawing/2014/main" id="{83B55AD4-B9D9-4C55-9C09-09741D599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2" y="0"/>
          <a:ext cx="852714" cy="6486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217714</xdr:colOff>
      <xdr:row>0</xdr:row>
      <xdr:rowOff>0</xdr:rowOff>
    </xdr:from>
    <xdr:to>
      <xdr:col>0</xdr:col>
      <xdr:colOff>1025071</xdr:colOff>
      <xdr:row>0</xdr:row>
      <xdr:rowOff>614121</xdr:rowOff>
    </xdr:to>
    <xdr:pic>
      <xdr:nvPicPr>
        <xdr:cNvPr id="5" name="2 Imagen">
          <a:extLst>
            <a:ext uri="{FF2B5EF4-FFF2-40B4-BE49-F238E27FC236}">
              <a16:creationId xmlns:a16="http://schemas.microsoft.com/office/drawing/2014/main" id="{DB9B26F9-351F-4472-B1F6-A7814E32A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14" y="0"/>
          <a:ext cx="807357" cy="6141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101600</xdr:colOff>
      <xdr:row>0</xdr:row>
      <xdr:rowOff>0</xdr:rowOff>
    </xdr:from>
    <xdr:to>
      <xdr:col>0</xdr:col>
      <xdr:colOff>956733</xdr:colOff>
      <xdr:row>0</xdr:row>
      <xdr:rowOff>650462</xdr:rowOff>
    </xdr:to>
    <xdr:pic>
      <xdr:nvPicPr>
        <xdr:cNvPr id="5" name="2 Imagen">
          <a:extLst>
            <a:ext uri="{FF2B5EF4-FFF2-40B4-BE49-F238E27FC236}">
              <a16:creationId xmlns:a16="http://schemas.microsoft.com/office/drawing/2014/main" id="{BA6518FD-DD3C-4335-9013-4F8409285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0"/>
          <a:ext cx="855133" cy="6504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413713</xdr:colOff>
      <xdr:row>0</xdr:row>
      <xdr:rowOff>0</xdr:rowOff>
    </xdr:from>
    <xdr:to>
      <xdr:col>0</xdr:col>
      <xdr:colOff>1289243</xdr:colOff>
      <xdr:row>1</xdr:row>
      <xdr:rowOff>2113</xdr:rowOff>
    </xdr:to>
    <xdr:pic>
      <xdr:nvPicPr>
        <xdr:cNvPr id="5" name="2 Imagen">
          <a:extLst>
            <a:ext uri="{FF2B5EF4-FFF2-40B4-BE49-F238E27FC236}">
              <a16:creationId xmlns:a16="http://schemas.microsoft.com/office/drawing/2014/main" id="{1B497ABE-83D6-4C89-B792-FBED30126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713" y="0"/>
          <a:ext cx="875530" cy="6659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653143</xdr:colOff>
      <xdr:row>0</xdr:row>
      <xdr:rowOff>0</xdr:rowOff>
    </xdr:from>
    <xdr:to>
      <xdr:col>0</xdr:col>
      <xdr:colOff>1496786</xdr:colOff>
      <xdr:row>0</xdr:row>
      <xdr:rowOff>641722</xdr:rowOff>
    </xdr:to>
    <xdr:pic>
      <xdr:nvPicPr>
        <xdr:cNvPr id="4" name="2 Imagen">
          <a:extLst>
            <a:ext uri="{FF2B5EF4-FFF2-40B4-BE49-F238E27FC236}">
              <a16:creationId xmlns:a16="http://schemas.microsoft.com/office/drawing/2014/main" id="{80E54218-0DEA-4C77-914C-B1073EAD8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143" y="0"/>
          <a:ext cx="843643" cy="6417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2147456</xdr:colOff>
      <xdr:row>0</xdr:row>
      <xdr:rowOff>23091</xdr:rowOff>
    </xdr:from>
    <xdr:to>
      <xdr:col>1</xdr:col>
      <xdr:colOff>2951906</xdr:colOff>
      <xdr:row>0</xdr:row>
      <xdr:rowOff>635000</xdr:rowOff>
    </xdr:to>
    <xdr:pic>
      <xdr:nvPicPr>
        <xdr:cNvPr id="5" name="2 Imagen">
          <a:extLst>
            <a:ext uri="{FF2B5EF4-FFF2-40B4-BE49-F238E27FC236}">
              <a16:creationId xmlns:a16="http://schemas.microsoft.com/office/drawing/2014/main" id="{1AD13CFF-950E-49B5-9687-B4F82DC65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1547" y="23091"/>
          <a:ext cx="804450" cy="6119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D3366FB-A7AC-482F-A34F-4C762384DC5D}" name="AMAZONAS" displayName="AMAZONAS" ref="B1:B12" totalsRowShown="0" headerRowDxfId="235" dataDxfId="233" headerRowBorderDxfId="234" tableBorderDxfId="232">
  <autoFilter ref="B1:B12" xr:uid="{CD3366FB-A7AC-482F-A34F-4C762384DC5D}"/>
  <sortState xmlns:xlrd2="http://schemas.microsoft.com/office/spreadsheetml/2017/richdata2" ref="B2:B12">
    <sortCondition ref="B2:B12"/>
  </sortState>
  <tableColumns count="1">
    <tableColumn id="1" xr3:uid="{CA988169-9E02-48EA-BCB0-1C849EB1CE22}" name="AMAZONAS" dataDxfId="23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13875B-DAE7-426A-AE9E-1F3585657D1B}" name="CASANARE" displayName="CASANARE" ref="K1:K20" totalsRowShown="0" headerRowDxfId="194" dataDxfId="192" headerRowBorderDxfId="193" tableBorderDxfId="191">
  <autoFilter ref="K1:K20" xr:uid="{B113875B-DAE7-426A-AE9E-1F3585657D1B}"/>
  <sortState xmlns:xlrd2="http://schemas.microsoft.com/office/spreadsheetml/2017/richdata2" ref="K2:K20">
    <sortCondition ref="K1:K20"/>
  </sortState>
  <tableColumns count="1">
    <tableColumn id="1" xr3:uid="{52C72AB8-285C-4114-8300-BE4AC3BA4702}" name="CASANARE" dataDxfId="19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650D629-529E-420D-A5DD-4B7F82DAE624}" name="CAUCA" displayName="CAUCA" ref="L1:L42" totalsRowShown="0" headerRowDxfId="189" dataDxfId="188" tableBorderDxfId="187">
  <autoFilter ref="L1:L42" xr:uid="{9650D629-529E-420D-A5DD-4B7F82DAE624}"/>
  <sortState xmlns:xlrd2="http://schemas.microsoft.com/office/spreadsheetml/2017/richdata2" ref="L2:L42">
    <sortCondition ref="L1:L42"/>
  </sortState>
  <tableColumns count="1">
    <tableColumn id="1" xr3:uid="{B7FAFAC3-1C32-4271-B7EE-1641F8103C52}" name="CAUCA" dataDxfId="18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12310AF-B0C3-4596-A239-33A840A2C41B}" name="CESAR" displayName="CESAR" ref="M1:M26" totalsRowShown="0" headerRowDxfId="185" dataDxfId="184" tableBorderDxfId="183">
  <autoFilter ref="M1:M26" xr:uid="{612310AF-B0C3-4596-A239-33A840A2C41B}"/>
  <sortState xmlns:xlrd2="http://schemas.microsoft.com/office/spreadsheetml/2017/richdata2" ref="M2:M26">
    <sortCondition ref="M1:M26"/>
  </sortState>
  <tableColumns count="1">
    <tableColumn id="1" xr3:uid="{691A0143-F187-4F6C-9CE4-BA7FFAC0F7CE}" name="CESAR" dataDxfId="1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865B3DD-9121-4F60-BAD5-626451916E12}" name="CHOCO" displayName="CHOCO" ref="N1:N32" totalsRowShown="0" headerRowDxfId="181" dataDxfId="180" tableBorderDxfId="179">
  <autoFilter ref="N1:N32" xr:uid="{D865B3DD-9121-4F60-BAD5-626451916E12}"/>
  <sortState xmlns:xlrd2="http://schemas.microsoft.com/office/spreadsheetml/2017/richdata2" ref="N2:N32">
    <sortCondition ref="N1:N32"/>
  </sortState>
  <tableColumns count="1">
    <tableColumn id="1" xr3:uid="{3A6335C4-E9FA-4B8D-A5AF-F18935AFE067}" name="CHOCO" dataDxfId="17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F81E4E2-2C21-4429-B0E0-0A686E9FDA72}" name="CORDOBA" displayName="CORDOBA" ref="O1:O29" totalsRowShown="0" headerRowDxfId="177" dataDxfId="176" tableBorderDxfId="175">
  <autoFilter ref="O1:O29" xr:uid="{BF81E4E2-2C21-4429-B0E0-0A686E9FDA72}"/>
  <sortState xmlns:xlrd2="http://schemas.microsoft.com/office/spreadsheetml/2017/richdata2" ref="O2:O29">
    <sortCondition ref="O1:O29"/>
  </sortState>
  <tableColumns count="1">
    <tableColumn id="1" xr3:uid="{7539DE06-8FBD-4B9C-90C9-11021C79267F}" name="CORDOBA" dataDxfId="17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6D3ACD-F8A2-48E3-9683-62704B766D53}" name="CUNDINAMARCA" displayName="CUNDINAMARCA" ref="P1:P117" totalsRowShown="0" headerRowDxfId="173" dataDxfId="172" tableBorderDxfId="171">
  <autoFilter ref="P1:P117" xr:uid="{4D6D3ACD-F8A2-48E3-9683-62704B766D53}"/>
  <sortState xmlns:xlrd2="http://schemas.microsoft.com/office/spreadsheetml/2017/richdata2" ref="P2:P117">
    <sortCondition ref="P1:P117"/>
  </sortState>
  <tableColumns count="1">
    <tableColumn id="1" xr3:uid="{674CE31A-A5FF-4D9E-969D-B818574A29D9}" name="CUNDINAMARCA" dataDxfId="17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CB7A064-67B6-4583-9941-A9ED452C6A29}" name="GUAINIA" displayName="GUAINIA" ref="Q1:Q10" totalsRowShown="0" headerRowDxfId="169" dataDxfId="168" tableBorderDxfId="167">
  <autoFilter ref="Q1:Q10" xr:uid="{FCB7A064-67B6-4583-9941-A9ED452C6A29}"/>
  <sortState xmlns:xlrd2="http://schemas.microsoft.com/office/spreadsheetml/2017/richdata2" ref="Q2:Q10">
    <sortCondition ref="Q1:Q10"/>
  </sortState>
  <tableColumns count="1">
    <tableColumn id="1" xr3:uid="{53E69459-E47C-4460-82B1-B4D26BE95825}" name="GUAINIA" dataDxfId="16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AA640C-2BE5-4DD1-951E-52CA56E16744}" name="GUAVIARE" displayName="GUAVIARE" ref="R1:R5" totalsRowShown="0" headerRowDxfId="165" dataDxfId="163" headerRowBorderDxfId="164" tableBorderDxfId="162">
  <autoFilter ref="R1:R5" xr:uid="{06AA640C-2BE5-4DD1-951E-52CA56E16744}"/>
  <sortState xmlns:xlrd2="http://schemas.microsoft.com/office/spreadsheetml/2017/richdata2" ref="R2:R5">
    <sortCondition ref="R1:R5"/>
  </sortState>
  <tableColumns count="1">
    <tableColumn id="1" xr3:uid="{FA718CC4-AE1C-4F43-8FA4-D889D62C2E32}" name="GUAVIARE" dataDxfId="16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36FFEE9-806C-42C0-91D4-B80CF5CA8D21}" name="HUILA" displayName="HUILA" ref="S1:S38" totalsRowShown="0" headerRowDxfId="160" dataDxfId="159" tableBorderDxfId="158">
  <autoFilter ref="S1:S38" xr:uid="{B36FFEE9-806C-42C0-91D4-B80CF5CA8D21}"/>
  <sortState xmlns:xlrd2="http://schemas.microsoft.com/office/spreadsheetml/2017/richdata2" ref="S2:S38">
    <sortCondition ref="S1:S38"/>
  </sortState>
  <tableColumns count="1">
    <tableColumn id="1" xr3:uid="{4AD88E65-DE59-4089-AF53-8F1223E9BDA7}" name="HUILA" dataDxfId="15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61EDDAA-5FF2-486F-89BD-F83DAD837C93}" name="LAGUAJIRA" displayName="LAGUAJIRA" ref="T1:T16" totalsRowShown="0" headerRowDxfId="156" dataDxfId="155" tableBorderDxfId="154">
  <autoFilter ref="T1:T16" xr:uid="{261EDDAA-5FF2-486F-89BD-F83DAD837C93}"/>
  <sortState xmlns:xlrd2="http://schemas.microsoft.com/office/spreadsheetml/2017/richdata2" ref="T2:T16">
    <sortCondition ref="T1:T16"/>
  </sortState>
  <tableColumns count="1">
    <tableColumn id="1" xr3:uid="{73857039-8E84-457E-A9EF-CE8F9FC6E6A9}" name="LAGUAJIRA" dataDxfId="15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B9501E-086D-4A6A-9519-F6E4A45CF15F}" name="ANTIOQUIA" displayName="ANTIOQUIA" ref="C1:C126" totalsRowShown="0" headerRowDxfId="230" dataDxfId="229" tableBorderDxfId="228">
  <autoFilter ref="C1:C126" xr:uid="{95B9501E-086D-4A6A-9519-F6E4A45CF15F}"/>
  <sortState xmlns:xlrd2="http://schemas.microsoft.com/office/spreadsheetml/2017/richdata2" ref="C2:C126">
    <sortCondition ref="C2:C126"/>
  </sortState>
  <tableColumns count="1">
    <tableColumn id="1" xr3:uid="{DFBD0213-F2B1-4736-895A-FDB127750096}" name="ANTIOQUIA" dataDxfId="227"/>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F1B411E-3385-46F8-A6A0-471FA1C853FF}" name="MAGDALENA" displayName="MAGDALENA" ref="U1:U31" totalsRowShown="0" headerRowDxfId="152" dataDxfId="151" tableBorderDxfId="150">
  <autoFilter ref="U1:U31" xr:uid="{FF1B411E-3385-46F8-A6A0-471FA1C853FF}"/>
  <sortState xmlns:xlrd2="http://schemas.microsoft.com/office/spreadsheetml/2017/richdata2" ref="U2:U31">
    <sortCondition ref="U1:U31"/>
  </sortState>
  <tableColumns count="1">
    <tableColumn id="1" xr3:uid="{824F60AC-18DA-458C-B13B-9D85E4E2E7EB}" name="MAGDALENA" dataDxfId="14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1A39E0C-D611-4C0F-BAA8-6F94A58EA19C}" name="META" displayName="META" ref="V1:V30" totalsRowShown="0" headerRowDxfId="148" dataDxfId="147" tableBorderDxfId="146">
  <autoFilter ref="V1:V30" xr:uid="{C1A39E0C-D611-4C0F-BAA8-6F94A58EA19C}"/>
  <sortState xmlns:xlrd2="http://schemas.microsoft.com/office/spreadsheetml/2017/richdata2" ref="V2:V30">
    <sortCondition ref="V1:V30"/>
  </sortState>
  <tableColumns count="1">
    <tableColumn id="1" xr3:uid="{2017807A-5C2E-4B26-BF1F-96985749222F}" name="META" dataDxfId="14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A8BC69B-8802-4AA0-B0BB-D80A13AB294C}" name="NARIÑO" displayName="NARIÑO" ref="W1:W65" totalsRowShown="0" headerRowDxfId="144" dataDxfId="143" tableBorderDxfId="142">
  <autoFilter ref="W1:W65" xr:uid="{4A8BC69B-8802-4AA0-B0BB-D80A13AB294C}"/>
  <sortState xmlns:xlrd2="http://schemas.microsoft.com/office/spreadsheetml/2017/richdata2" ref="W2:W65">
    <sortCondition ref="W1:W65"/>
  </sortState>
  <tableColumns count="1">
    <tableColumn id="1" xr3:uid="{45C2DD37-3346-44F3-8B89-CF0454E681DF}" name="NARIÑO" dataDxfId="141"/>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4931A5F-037C-4724-BAE7-1B60DB600634}" name="NORTEDESANTANDER" displayName="NORTEDESANTANDER" ref="X1:X41" totalsRowShown="0" headerRowDxfId="140" dataDxfId="139" tableBorderDxfId="138">
  <autoFilter ref="X1:X41" xr:uid="{D4931A5F-037C-4724-BAE7-1B60DB600634}"/>
  <sortState xmlns:xlrd2="http://schemas.microsoft.com/office/spreadsheetml/2017/richdata2" ref="X2:X41">
    <sortCondition ref="X1:X41"/>
  </sortState>
  <tableColumns count="1">
    <tableColumn id="1" xr3:uid="{35D307AD-9BFC-48AB-9F47-AF7D46F94F01}" name="NORTEDESANTANDER" dataDxfId="13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0F6F43-9AB7-47F9-99C2-C38008B96A3B}" name="PUTUMAYO" displayName="PUTUMAYO" ref="Y1:Y14" totalsRowShown="0" headerRowDxfId="136" dataDxfId="135" tableBorderDxfId="134">
  <autoFilter ref="Y1:Y14" xr:uid="{3B0F6F43-9AB7-47F9-99C2-C38008B96A3B}"/>
  <sortState xmlns:xlrd2="http://schemas.microsoft.com/office/spreadsheetml/2017/richdata2" ref="Y2:Y14">
    <sortCondition ref="Y1:Y14"/>
  </sortState>
  <tableColumns count="1">
    <tableColumn id="1" xr3:uid="{77ED3141-2C23-439F-8F94-0374A825BD79}" name="PUTUMAYO" dataDxfId="13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987CBC5-6ECD-4934-816F-266DD8178E17}" name="QUINDIO" displayName="QUINDIO" ref="Z1:Z13" totalsRowShown="0" headerRowDxfId="132" dataDxfId="131" tableBorderDxfId="130">
  <autoFilter ref="Z1:Z13" xr:uid="{5987CBC5-6ECD-4934-816F-266DD8178E17}"/>
  <sortState xmlns:xlrd2="http://schemas.microsoft.com/office/spreadsheetml/2017/richdata2" ref="Z2:Z13">
    <sortCondition ref="Z1:Z13"/>
  </sortState>
  <tableColumns count="1">
    <tableColumn id="1" xr3:uid="{991B1482-6C21-4FB8-BE40-71B2592EA391}" name="QUINDIO" dataDxfId="129"/>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DF20389-62CE-47CB-9012-B0AA10623F6E}" name="RISARALDA" displayName="RISARALDA" ref="AA1:AA15" totalsRowShown="0" headerRowDxfId="128" dataDxfId="127" tableBorderDxfId="126">
  <autoFilter ref="AA1:AA15" xr:uid="{EDF20389-62CE-47CB-9012-B0AA10623F6E}"/>
  <sortState xmlns:xlrd2="http://schemas.microsoft.com/office/spreadsheetml/2017/richdata2" ref="AA2:AA15">
    <sortCondition ref="AA1:AA15"/>
  </sortState>
  <tableColumns count="1">
    <tableColumn id="1" xr3:uid="{BBA91B71-2088-4246-B5D4-11BC452B4B3A}" name="RISARALDA" dataDxfId="125"/>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6CFFEDC-FCBE-478C-B635-F7C2D58A11A6}" name="SANTANDER" displayName="SANTANDER" ref="AB1:AB88" totalsRowShown="0" headerRowDxfId="124" dataDxfId="123" tableBorderDxfId="122">
  <autoFilter ref="AB1:AB88" xr:uid="{66CFFEDC-FCBE-478C-B635-F7C2D58A11A6}"/>
  <sortState xmlns:xlrd2="http://schemas.microsoft.com/office/spreadsheetml/2017/richdata2" ref="AB2:AB88">
    <sortCondition ref="AB1:AB88"/>
  </sortState>
  <tableColumns count="1">
    <tableColumn id="1" xr3:uid="{BDF55902-00C3-48A8-84B7-8AFE91818DBB}" name="SANTANDER" dataDxfId="121"/>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A32F8C9-3983-4393-87B0-186B9B61CCFE}" name="SUCRE" displayName="SUCRE" ref="AC1:AC27" totalsRowShown="0" headerRowDxfId="120" dataDxfId="119" tableBorderDxfId="118">
  <autoFilter ref="AC1:AC27" xr:uid="{4A32F8C9-3983-4393-87B0-186B9B61CCFE}"/>
  <sortState xmlns:xlrd2="http://schemas.microsoft.com/office/spreadsheetml/2017/richdata2" ref="AC2:AC27">
    <sortCondition ref="AC1:AC27"/>
  </sortState>
  <tableColumns count="1">
    <tableColumn id="1" xr3:uid="{B2EF41FA-8A63-41FD-AAEE-AE0E095B41F2}" name="SUCRE" dataDxfId="117"/>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CD56AD7-1C47-4302-AC85-20DB0334F82A}" name="TOLIMA" displayName="TOLIMA" ref="AD1:AD48" totalsRowShown="0" headerRowDxfId="116" dataDxfId="115" tableBorderDxfId="114">
  <autoFilter ref="AD1:AD48" xr:uid="{ECD56AD7-1C47-4302-AC85-20DB0334F82A}"/>
  <sortState xmlns:xlrd2="http://schemas.microsoft.com/office/spreadsheetml/2017/richdata2" ref="AD2:AD48">
    <sortCondition ref="AD1:AD48"/>
  </sortState>
  <tableColumns count="1">
    <tableColumn id="1" xr3:uid="{D29EE2E5-A53B-4823-A67B-F373AE86F00C}" name="TOLIMA" dataDxfId="1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BF6A3A-5F8D-4F95-AB6A-CC4BFBC493E4}" name="ARAUCA" displayName="ARAUCA" ref="D1:D8" totalsRowShown="0" headerRowDxfId="226" dataDxfId="224" headerRowBorderDxfId="225" tableBorderDxfId="223">
  <autoFilter ref="D1:D8" xr:uid="{CCBF6A3A-5F8D-4F95-AB6A-CC4BFBC493E4}"/>
  <sortState xmlns:xlrd2="http://schemas.microsoft.com/office/spreadsheetml/2017/richdata2" ref="D2:D8">
    <sortCondition ref="D1:D8"/>
  </sortState>
  <tableColumns count="1">
    <tableColumn id="1" xr3:uid="{F553694B-F869-40AF-A352-10720DEE04C0}" name="ARAUCA" dataDxfId="222"/>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C9CCD4C-3318-45EF-8141-8DC9CFDDA4DE}" name="VALLEDELCAUCA" displayName="VALLEDELCAUCA" ref="AE1:AE43" totalsRowShown="0" headerRowDxfId="112" dataDxfId="111" tableBorderDxfId="110">
  <autoFilter ref="AE1:AE43" xr:uid="{0C9CCD4C-3318-45EF-8141-8DC9CFDDA4DE}"/>
  <sortState xmlns:xlrd2="http://schemas.microsoft.com/office/spreadsheetml/2017/richdata2" ref="AE2:AE43">
    <sortCondition ref="AE1:AE43"/>
  </sortState>
  <tableColumns count="1">
    <tableColumn id="1" xr3:uid="{E628CEB6-1AF8-4E84-9D33-A411294A330A}" name="VALLEDELCAUCA" dataDxfId="109"/>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AC2B0E1-2177-4288-A76F-E5AA2D0CD0E7}" name="VAUPES" displayName="VAUPES" ref="AF1:AF7" totalsRowShown="0" headerRowDxfId="108" dataDxfId="107" tableBorderDxfId="106">
  <autoFilter ref="AF1:AF7" xr:uid="{5AC2B0E1-2177-4288-A76F-E5AA2D0CD0E7}"/>
  <sortState xmlns:xlrd2="http://schemas.microsoft.com/office/spreadsheetml/2017/richdata2" ref="AF2:AF7">
    <sortCondition ref="AF1:AF7"/>
  </sortState>
  <tableColumns count="1">
    <tableColumn id="1" xr3:uid="{C1C61319-621F-430D-B928-9C89E87D4189}" name="VAUPES" dataDxfId="105"/>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1FD86A8-06AB-4A54-98CA-8F150E2976B9}" name="VICHADA" displayName="VICHADA" ref="AG1:AG5" totalsRowShown="0" headerRowDxfId="104" dataDxfId="103" tableBorderDxfId="102">
  <autoFilter ref="AG1:AG5" xr:uid="{01FD86A8-06AB-4A54-98CA-8F150E2976B9}"/>
  <sortState xmlns:xlrd2="http://schemas.microsoft.com/office/spreadsheetml/2017/richdata2" ref="AG2:AG5">
    <sortCondition ref="AG1:AG5"/>
  </sortState>
  <tableColumns count="1">
    <tableColumn id="1" xr3:uid="{D9341918-8566-4A44-BE05-7EAD10B5E077}" name="VICHADA" dataDxfId="10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DB815F-B45D-437C-B6F7-CBF28459640D}" name="Seleccione" displayName="Seleccione" ref="A1:A2" totalsRowShown="0">
  <autoFilter ref="A1:A2" xr:uid="{B9DB815F-B45D-437C-B6F7-CBF28459640D}"/>
  <tableColumns count="1">
    <tableColumn id="1" xr3:uid="{C2F864D0-E8A3-48C4-9C1B-86F17B5192D9}" name="Seleccion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872C67-A4B8-45AD-9E6E-C132E342CB86}" name="ATLÁNTICO" displayName="ATLÁNTICO" ref="E1:E24" totalsRowShown="0" headerRowDxfId="221" dataDxfId="220" tableBorderDxfId="219">
  <autoFilter ref="E1:E24" xr:uid="{0B872C67-A4B8-45AD-9E6E-C132E342CB86}"/>
  <sortState xmlns:xlrd2="http://schemas.microsoft.com/office/spreadsheetml/2017/richdata2" ref="E2:E24">
    <sortCondition ref="E2:E24"/>
  </sortState>
  <tableColumns count="1">
    <tableColumn id="1" xr3:uid="{B812F01E-A625-49C2-9EA3-477525BF87EA}" name="ATLÁNTICO" dataDxfId="2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A109E65-1ABE-49CC-A760-47B8594492A8}" name="BOGOTA" displayName="BOGOTA" ref="F1:F2" totalsRowShown="0" headerRowDxfId="217" dataDxfId="215" headerRowBorderDxfId="216" tableBorderDxfId="214" totalsRowBorderDxfId="213">
  <autoFilter ref="F1:F2" xr:uid="{0A109E65-1ABE-49CC-A760-47B8594492A8}"/>
  <tableColumns count="1">
    <tableColumn id="1" xr3:uid="{27A65F24-6867-4199-A1EA-9A72E5D882C2}" name="BOGOTA" dataDxfId="21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BC2798F-5B7C-48E1-820B-E330F69736BB}" name="BOLIVAR" displayName="BOLIVAR" ref="G1:G46" totalsRowShown="0" headerRowDxfId="211" dataDxfId="210" tableBorderDxfId="209">
  <autoFilter ref="G1:G46" xr:uid="{5BC2798F-5B7C-48E1-820B-E330F69736BB}"/>
  <sortState xmlns:xlrd2="http://schemas.microsoft.com/office/spreadsheetml/2017/richdata2" ref="G2:G46">
    <sortCondition ref="G1:G46"/>
  </sortState>
  <tableColumns count="1">
    <tableColumn id="1" xr3:uid="{73F1629B-5644-465F-A52B-1797A5568C0E}" name="BOLIVAR" dataDxfId="20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26CA7D5-49D5-4AE4-ABB4-6F8F2B978734}" name="BOYACÁ" displayName="BOYACÁ" ref="H1:H124" totalsRowShown="0" headerRowDxfId="207" dataDxfId="206" tableBorderDxfId="205">
  <autoFilter ref="H1:H124" xr:uid="{F26CA7D5-49D5-4AE4-ABB4-6F8F2B978734}"/>
  <sortState xmlns:xlrd2="http://schemas.microsoft.com/office/spreadsheetml/2017/richdata2" ref="H2:H124">
    <sortCondition ref="H1:H124"/>
  </sortState>
  <tableColumns count="1">
    <tableColumn id="1" xr3:uid="{206E84DC-A905-423D-BDC0-E6C26C0B12D0}" name="BOYACÁ" dataDxfId="20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45C3F2-09E8-4005-8025-2C410B839CE0}" name="CALDAS" displayName="CALDAS" ref="I1:I28" totalsRowShown="0" headerRowDxfId="203" dataDxfId="202" tableBorderDxfId="201">
  <autoFilter ref="I1:I28" xr:uid="{A945C3F2-09E8-4005-8025-2C410B839CE0}"/>
  <sortState xmlns:xlrd2="http://schemas.microsoft.com/office/spreadsheetml/2017/richdata2" ref="I2:I28">
    <sortCondition ref="I1:I28"/>
  </sortState>
  <tableColumns count="1">
    <tableColumn id="1" xr3:uid="{340F2383-FAD5-4760-BC80-466BFF17E004}" name="CALDAS" dataDxfId="20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44045B8-4EEE-4626-A579-9DCEAB2D658A}" name="CAQUETA" displayName="CAQUETA" ref="J1:J17" totalsRowShown="0" headerRowDxfId="199" dataDxfId="197" headerRowBorderDxfId="198" tableBorderDxfId="196">
  <autoFilter ref="J1:J17" xr:uid="{C44045B8-4EEE-4626-A579-9DCEAB2D658A}"/>
  <sortState xmlns:xlrd2="http://schemas.microsoft.com/office/spreadsheetml/2017/richdata2" ref="J2:J17">
    <sortCondition ref="J1:J17"/>
  </sortState>
  <tableColumns count="1">
    <tableColumn id="1" xr3:uid="{44B92DBA-DE59-41C0-BA72-E05136B611F8}" name="CAQUETA" dataDxfId="19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8" Type="http://schemas.openxmlformats.org/officeDocument/2006/relationships/table" Target="../tables/table8.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207C-D636-4447-84B0-8918C07DC985}">
  <sheetPr codeName="Hoja1"/>
  <dimension ref="A1:AG126"/>
  <sheetViews>
    <sheetView topLeftCell="J1" zoomScale="70" zoomScaleNormal="70" workbookViewId="0">
      <selection activeCell="K23" sqref="K23"/>
    </sheetView>
  </sheetViews>
  <sheetFormatPr baseColWidth="10" defaultColWidth="11.453125" defaultRowHeight="14.5"/>
  <cols>
    <col min="1" max="1" width="20.7265625" customWidth="1"/>
    <col min="2" max="2" width="28.7265625" customWidth="1"/>
    <col min="3" max="3" width="26.7265625" style="9" customWidth="1"/>
    <col min="4" max="4" width="21.453125" customWidth="1"/>
    <col min="5" max="5" width="22.7265625" customWidth="1"/>
    <col min="6" max="6" width="16.26953125" customWidth="1"/>
    <col min="7" max="7" width="25.7265625" style="1" customWidth="1"/>
    <col min="8" max="8" width="26" style="1" customWidth="1"/>
    <col min="9" max="9" width="20.453125" style="1" customWidth="1"/>
    <col min="10" max="10" width="28" style="1" customWidth="1"/>
    <col min="11" max="11" width="25" style="1" customWidth="1"/>
    <col min="12" max="12" width="27.26953125" style="1" customWidth="1"/>
    <col min="13" max="13" width="24.26953125" customWidth="1"/>
    <col min="14" max="14" width="26.7265625" style="1" customWidth="1"/>
    <col min="15" max="15" width="32" style="1" customWidth="1"/>
    <col min="16" max="16" width="33.453125" style="1" customWidth="1"/>
    <col min="17" max="17" width="21.1796875" style="1" customWidth="1"/>
    <col min="18" max="18" width="27.1796875" style="1" customWidth="1"/>
    <col min="19" max="19" width="18.1796875" customWidth="1"/>
    <col min="20" max="20" width="28.1796875" style="1" customWidth="1"/>
    <col min="21" max="21" width="36.26953125" customWidth="1"/>
    <col min="22" max="22" width="31.26953125" style="1" customWidth="1"/>
    <col min="23" max="23" width="27.7265625" style="1" customWidth="1"/>
    <col min="24" max="24" width="28.453125" style="1" customWidth="1"/>
    <col min="25" max="25" width="25.1796875" customWidth="1"/>
    <col min="26" max="26" width="20.1796875" customWidth="1"/>
    <col min="27" max="27" width="30.7265625" style="1" customWidth="1"/>
    <col min="28" max="28" width="29.7265625" customWidth="1"/>
    <col min="29" max="29" width="24.1796875" style="1" customWidth="1"/>
    <col min="30" max="30" width="24.7265625" style="1" customWidth="1"/>
    <col min="31" max="31" width="21.7265625" style="1" customWidth="1"/>
    <col min="32" max="32" width="16" customWidth="1"/>
    <col min="33" max="33" width="22.7265625" customWidth="1"/>
  </cols>
  <sheetData>
    <row r="1" spans="1:33">
      <c r="A1" t="s">
        <v>0</v>
      </c>
      <c r="B1" s="53" t="s">
        <v>1</v>
      </c>
      <c r="C1" s="10" t="s">
        <v>2</v>
      </c>
      <c r="D1" s="6" t="s">
        <v>3</v>
      </c>
      <c r="E1" s="10" t="s">
        <v>4</v>
      </c>
      <c r="F1" s="11" t="s">
        <v>5</v>
      </c>
      <c r="G1" s="10" t="s">
        <v>6</v>
      </c>
      <c r="H1" s="10" t="s">
        <v>7</v>
      </c>
      <c r="I1" s="10" t="s">
        <v>8</v>
      </c>
      <c r="J1" s="6" t="s">
        <v>9</v>
      </c>
      <c r="K1" s="6" t="s">
        <v>10</v>
      </c>
      <c r="L1" s="10" t="s">
        <v>11</v>
      </c>
      <c r="M1" s="10" t="s">
        <v>12</v>
      </c>
      <c r="N1" s="10" t="s">
        <v>13</v>
      </c>
      <c r="O1" s="10" t="s">
        <v>14</v>
      </c>
      <c r="P1" s="10" t="s">
        <v>15</v>
      </c>
      <c r="Q1" s="12" t="s">
        <v>16</v>
      </c>
      <c r="R1" s="11" t="s">
        <v>17</v>
      </c>
      <c r="S1" s="12" t="s">
        <v>18</v>
      </c>
      <c r="T1" s="12" t="s">
        <v>19</v>
      </c>
      <c r="U1" s="12" t="s">
        <v>20</v>
      </c>
      <c r="V1" s="12" t="s">
        <v>21</v>
      </c>
      <c r="W1" s="12" t="s">
        <v>22</v>
      </c>
      <c r="X1" s="12" t="s">
        <v>23</v>
      </c>
      <c r="Y1" s="12" t="s">
        <v>24</v>
      </c>
      <c r="Z1" s="12" t="s">
        <v>25</v>
      </c>
      <c r="AA1" s="12" t="s">
        <v>26</v>
      </c>
      <c r="AB1" s="12" t="s">
        <v>27</v>
      </c>
      <c r="AC1" s="12" t="s">
        <v>28</v>
      </c>
      <c r="AD1" s="12" t="s">
        <v>29</v>
      </c>
      <c r="AE1" s="12" t="s">
        <v>30</v>
      </c>
      <c r="AF1" s="12" t="s">
        <v>31</v>
      </c>
      <c r="AG1" s="12" t="s">
        <v>32</v>
      </c>
    </row>
    <row r="2" spans="1:33">
      <c r="A2" t="s">
        <v>0</v>
      </c>
      <c r="B2" s="5" t="s">
        <v>33</v>
      </c>
      <c r="C2" s="8" t="s">
        <v>34</v>
      </c>
      <c r="D2" s="4" t="s">
        <v>3</v>
      </c>
      <c r="E2" s="7" t="s">
        <v>35</v>
      </c>
      <c r="F2" s="2" t="s">
        <v>36</v>
      </c>
      <c r="G2" s="7" t="s">
        <v>37</v>
      </c>
      <c r="H2" s="7" t="s">
        <v>38</v>
      </c>
      <c r="I2" s="7" t="s">
        <v>39</v>
      </c>
      <c r="J2" s="2" t="s">
        <v>40</v>
      </c>
      <c r="K2" s="2" t="s">
        <v>41</v>
      </c>
      <c r="L2" s="7" t="s">
        <v>42</v>
      </c>
      <c r="M2" s="7" t="s">
        <v>43</v>
      </c>
      <c r="N2" s="7" t="s">
        <v>44</v>
      </c>
      <c r="O2" s="7" t="s">
        <v>45</v>
      </c>
      <c r="P2" s="7" t="s">
        <v>46</v>
      </c>
      <c r="Q2" s="7" t="s">
        <v>47</v>
      </c>
      <c r="R2" s="2" t="s">
        <v>48</v>
      </c>
      <c r="S2" s="7" t="s">
        <v>49</v>
      </c>
      <c r="T2" s="7" t="s">
        <v>40</v>
      </c>
      <c r="U2" s="7" t="s">
        <v>50</v>
      </c>
      <c r="V2" s="7" t="s">
        <v>51</v>
      </c>
      <c r="W2" s="7" t="s">
        <v>52</v>
      </c>
      <c r="X2" s="7" t="s">
        <v>53</v>
      </c>
      <c r="Y2" s="7" t="s">
        <v>54</v>
      </c>
      <c r="Z2" s="7" t="s">
        <v>55</v>
      </c>
      <c r="AA2" s="7" t="s">
        <v>56</v>
      </c>
      <c r="AB2" s="7" t="s">
        <v>57</v>
      </c>
      <c r="AC2" s="7" t="s">
        <v>58</v>
      </c>
      <c r="AD2" s="7" t="s">
        <v>59</v>
      </c>
      <c r="AE2" s="7" t="s">
        <v>60</v>
      </c>
      <c r="AF2" s="7" t="s">
        <v>61</v>
      </c>
      <c r="AG2" s="7" t="s">
        <v>62</v>
      </c>
    </row>
    <row r="3" spans="1:33">
      <c r="B3" s="5" t="s">
        <v>63</v>
      </c>
      <c r="C3" s="8" t="s">
        <v>64</v>
      </c>
      <c r="D3" s="5" t="s">
        <v>65</v>
      </c>
      <c r="E3" s="7" t="s">
        <v>66</v>
      </c>
      <c r="G3" s="7" t="s">
        <v>67</v>
      </c>
      <c r="H3" s="7" t="s">
        <v>68</v>
      </c>
      <c r="I3" s="7" t="s">
        <v>69</v>
      </c>
      <c r="J3" s="3" t="s">
        <v>70</v>
      </c>
      <c r="K3" s="3" t="s">
        <v>71</v>
      </c>
      <c r="L3" s="7" t="s">
        <v>72</v>
      </c>
      <c r="M3" s="7" t="s">
        <v>73</v>
      </c>
      <c r="N3" s="7" t="s">
        <v>74</v>
      </c>
      <c r="O3" s="7" t="s">
        <v>58</v>
      </c>
      <c r="P3" s="7" t="s">
        <v>75</v>
      </c>
      <c r="Q3" s="7" t="s">
        <v>76</v>
      </c>
      <c r="R3" s="3" t="s">
        <v>77</v>
      </c>
      <c r="S3" s="7" t="s">
        <v>78</v>
      </c>
      <c r="T3" s="7" t="s">
        <v>79</v>
      </c>
      <c r="U3" s="7" t="s">
        <v>80</v>
      </c>
      <c r="V3" s="7" t="s">
        <v>81</v>
      </c>
      <c r="W3" s="7" t="s">
        <v>82</v>
      </c>
      <c r="X3" s="7" t="s">
        <v>83</v>
      </c>
      <c r="Y3" s="7" t="s">
        <v>84</v>
      </c>
      <c r="Z3" s="7" t="s">
        <v>58</v>
      </c>
      <c r="AA3" s="7" t="s">
        <v>85</v>
      </c>
      <c r="AB3" s="7" t="s">
        <v>40</v>
      </c>
      <c r="AC3" s="7" t="s">
        <v>86</v>
      </c>
      <c r="AD3" s="7" t="s">
        <v>87</v>
      </c>
      <c r="AE3" s="7" t="s">
        <v>88</v>
      </c>
      <c r="AF3" s="7" t="s">
        <v>89</v>
      </c>
      <c r="AG3" s="7" t="s">
        <v>90</v>
      </c>
    </row>
    <row r="4" spans="1:33">
      <c r="B4" s="5" t="s">
        <v>91</v>
      </c>
      <c r="C4" s="8" t="s">
        <v>92</v>
      </c>
      <c r="D4" s="5" t="s">
        <v>93</v>
      </c>
      <c r="E4" s="7" t="s">
        <v>94</v>
      </c>
      <c r="G4" s="7" t="s">
        <v>95</v>
      </c>
      <c r="H4" s="7" t="s">
        <v>96</v>
      </c>
      <c r="I4" s="7" t="s">
        <v>97</v>
      </c>
      <c r="J4" s="3" t="s">
        <v>98</v>
      </c>
      <c r="K4" s="3" t="s">
        <v>99</v>
      </c>
      <c r="L4" s="7" t="s">
        <v>85</v>
      </c>
      <c r="M4" s="7" t="s">
        <v>100</v>
      </c>
      <c r="N4" s="7" t="s">
        <v>101</v>
      </c>
      <c r="O4" s="7" t="s">
        <v>102</v>
      </c>
      <c r="P4" s="7" t="s">
        <v>103</v>
      </c>
      <c r="Q4" s="7" t="s">
        <v>104</v>
      </c>
      <c r="R4" s="3" t="s">
        <v>105</v>
      </c>
      <c r="S4" s="7" t="s">
        <v>106</v>
      </c>
      <c r="T4" s="7" t="s">
        <v>107</v>
      </c>
      <c r="U4" s="7" t="s">
        <v>108</v>
      </c>
      <c r="V4" s="7" t="s">
        <v>109</v>
      </c>
      <c r="W4" s="7" t="s">
        <v>110</v>
      </c>
      <c r="X4" s="7" t="s">
        <v>111</v>
      </c>
      <c r="Y4" s="7" t="s">
        <v>112</v>
      </c>
      <c r="Z4" s="7" t="s">
        <v>113</v>
      </c>
      <c r="AA4" s="7" t="s">
        <v>114</v>
      </c>
      <c r="AB4" s="7" t="s">
        <v>115</v>
      </c>
      <c r="AC4" s="7" t="s">
        <v>116</v>
      </c>
      <c r="AD4" s="7" t="s">
        <v>117</v>
      </c>
      <c r="AE4" s="7" t="s">
        <v>118</v>
      </c>
      <c r="AF4" s="7" t="s">
        <v>119</v>
      </c>
      <c r="AG4" s="7" t="s">
        <v>120</v>
      </c>
    </row>
    <row r="5" spans="1:33">
      <c r="B5" s="5" t="s">
        <v>121</v>
      </c>
      <c r="C5" s="8" t="s">
        <v>122</v>
      </c>
      <c r="D5" s="5" t="s">
        <v>123</v>
      </c>
      <c r="E5" s="7" t="s">
        <v>124</v>
      </c>
      <c r="G5" s="7" t="s">
        <v>125</v>
      </c>
      <c r="H5" s="7" t="s">
        <v>126</v>
      </c>
      <c r="I5" s="7" t="s">
        <v>127</v>
      </c>
      <c r="J5" s="3" t="s">
        <v>128</v>
      </c>
      <c r="K5" s="3" t="s">
        <v>129</v>
      </c>
      <c r="L5" s="7" t="s">
        <v>130</v>
      </c>
      <c r="M5" s="7" t="s">
        <v>131</v>
      </c>
      <c r="N5" s="7" t="s">
        <v>132</v>
      </c>
      <c r="O5" s="7" t="s">
        <v>133</v>
      </c>
      <c r="P5" s="7" t="s">
        <v>134</v>
      </c>
      <c r="Q5" s="7" t="s">
        <v>135</v>
      </c>
      <c r="R5" s="3" t="s">
        <v>136</v>
      </c>
      <c r="S5" s="7" t="s">
        <v>137</v>
      </c>
      <c r="T5" s="7" t="s">
        <v>138</v>
      </c>
      <c r="U5" s="7" t="s">
        <v>139</v>
      </c>
      <c r="V5" s="7" t="s">
        <v>140</v>
      </c>
      <c r="W5" s="7" t="s">
        <v>141</v>
      </c>
      <c r="X5" s="7" t="s">
        <v>142</v>
      </c>
      <c r="Y5" s="7" t="s">
        <v>143</v>
      </c>
      <c r="Z5" s="7" t="s">
        <v>144</v>
      </c>
      <c r="AA5" s="7" t="s">
        <v>145</v>
      </c>
      <c r="AB5" s="7" t="s">
        <v>146</v>
      </c>
      <c r="AC5" s="7" t="s">
        <v>147</v>
      </c>
      <c r="AD5" s="7" t="s">
        <v>148</v>
      </c>
      <c r="AE5" s="7" t="s">
        <v>72</v>
      </c>
      <c r="AF5" s="7" t="s">
        <v>149</v>
      </c>
      <c r="AG5" s="7" t="s">
        <v>150</v>
      </c>
    </row>
    <row r="6" spans="1:33">
      <c r="B6" s="5" t="s">
        <v>151</v>
      </c>
      <c r="C6" s="8" t="s">
        <v>152</v>
      </c>
      <c r="D6" s="5" t="s">
        <v>153</v>
      </c>
      <c r="E6" s="7" t="s">
        <v>154</v>
      </c>
      <c r="G6" s="7" t="s">
        <v>155</v>
      </c>
      <c r="H6" s="7" t="s">
        <v>156</v>
      </c>
      <c r="I6" s="7" t="s">
        <v>157</v>
      </c>
      <c r="J6" s="3" t="s">
        <v>158</v>
      </c>
      <c r="K6" s="3" t="s">
        <v>159</v>
      </c>
      <c r="L6" s="7" t="s">
        <v>160</v>
      </c>
      <c r="M6" s="7" t="s">
        <v>161</v>
      </c>
      <c r="N6" s="7" t="s">
        <v>162</v>
      </c>
      <c r="O6" s="7" t="s">
        <v>163</v>
      </c>
      <c r="P6" s="7" t="s">
        <v>164</v>
      </c>
      <c r="Q6" s="7" t="s">
        <v>165</v>
      </c>
      <c r="S6" s="7" t="s">
        <v>166</v>
      </c>
      <c r="T6" s="7" t="s">
        <v>167</v>
      </c>
      <c r="U6" s="7" t="s">
        <v>168</v>
      </c>
      <c r="V6" s="7" t="s">
        <v>169</v>
      </c>
      <c r="W6" s="7" t="s">
        <v>170</v>
      </c>
      <c r="X6" s="7" t="s">
        <v>171</v>
      </c>
      <c r="Y6" s="7" t="s">
        <v>172</v>
      </c>
      <c r="Z6" s="7" t="s">
        <v>14</v>
      </c>
      <c r="AA6" s="7" t="s">
        <v>173</v>
      </c>
      <c r="AB6" s="7" t="s">
        <v>174</v>
      </c>
      <c r="AC6" s="7" t="s">
        <v>175</v>
      </c>
      <c r="AD6" s="7" t="s">
        <v>176</v>
      </c>
      <c r="AE6" s="7" t="s">
        <v>130</v>
      </c>
      <c r="AF6" s="7" t="s">
        <v>177</v>
      </c>
    </row>
    <row r="7" spans="1:33">
      <c r="B7" s="5" t="s">
        <v>178</v>
      </c>
      <c r="C7" s="8" t="s">
        <v>179</v>
      </c>
      <c r="D7" s="5" t="s">
        <v>180</v>
      </c>
      <c r="E7" s="7" t="s">
        <v>181</v>
      </c>
      <c r="G7" s="7" t="s">
        <v>182</v>
      </c>
      <c r="H7" s="7" t="s">
        <v>183</v>
      </c>
      <c r="I7" s="7" t="s">
        <v>184</v>
      </c>
      <c r="J7" s="3" t="s">
        <v>185</v>
      </c>
      <c r="K7" s="3" t="s">
        <v>186</v>
      </c>
      <c r="L7" s="7" t="s">
        <v>187</v>
      </c>
      <c r="M7" s="7" t="s">
        <v>188</v>
      </c>
      <c r="N7" s="7" t="s">
        <v>189</v>
      </c>
      <c r="O7" s="7" t="s">
        <v>190</v>
      </c>
      <c r="P7" s="7" t="s">
        <v>191</v>
      </c>
      <c r="Q7" s="7" t="s">
        <v>192</v>
      </c>
      <c r="S7" s="7" t="s">
        <v>193</v>
      </c>
      <c r="T7" s="7" t="s">
        <v>194</v>
      </c>
      <c r="U7" s="7" t="s">
        <v>195</v>
      </c>
      <c r="V7" s="7" t="s">
        <v>196</v>
      </c>
      <c r="W7" s="7" t="s">
        <v>197</v>
      </c>
      <c r="X7" s="7" t="s">
        <v>198</v>
      </c>
      <c r="Y7" s="7" t="s">
        <v>199</v>
      </c>
      <c r="Z7" s="7" t="s">
        <v>200</v>
      </c>
      <c r="AA7" s="7" t="s">
        <v>201</v>
      </c>
      <c r="AB7" s="7" t="s">
        <v>202</v>
      </c>
      <c r="AC7" s="7" t="s">
        <v>203</v>
      </c>
      <c r="AD7" s="7" t="s">
        <v>204</v>
      </c>
      <c r="AE7" s="7" t="s">
        <v>205</v>
      </c>
      <c r="AF7" s="7" t="s">
        <v>206</v>
      </c>
    </row>
    <row r="8" spans="1:33">
      <c r="B8" s="5" t="s">
        <v>207</v>
      </c>
      <c r="C8" s="8" t="s">
        <v>208</v>
      </c>
      <c r="D8" s="5" t="s">
        <v>209</v>
      </c>
      <c r="E8" s="7" t="s">
        <v>210</v>
      </c>
      <c r="G8" s="7" t="s">
        <v>48</v>
      </c>
      <c r="H8" s="7" t="s">
        <v>211</v>
      </c>
      <c r="I8" s="7" t="s">
        <v>212</v>
      </c>
      <c r="J8" s="3" t="s">
        <v>213</v>
      </c>
      <c r="K8" s="3" t="s">
        <v>214</v>
      </c>
      <c r="L8" s="7" t="s">
        <v>215</v>
      </c>
      <c r="M8" s="7" t="s">
        <v>216</v>
      </c>
      <c r="N8" s="7" t="s">
        <v>217</v>
      </c>
      <c r="O8" s="7" t="s">
        <v>218</v>
      </c>
      <c r="P8" s="7" t="s">
        <v>219</v>
      </c>
      <c r="Q8" s="7" t="s">
        <v>220</v>
      </c>
      <c r="S8" s="7" t="s">
        <v>221</v>
      </c>
      <c r="T8" s="7" t="s">
        <v>222</v>
      </c>
      <c r="U8" s="7" t="s">
        <v>223</v>
      </c>
      <c r="V8" s="7" t="s">
        <v>224</v>
      </c>
      <c r="W8" s="7" t="s">
        <v>225</v>
      </c>
      <c r="X8" s="7" t="s">
        <v>226</v>
      </c>
      <c r="Y8" s="7" t="s">
        <v>227</v>
      </c>
      <c r="Z8" s="7" t="s">
        <v>228</v>
      </c>
      <c r="AA8" s="7" t="s">
        <v>229</v>
      </c>
      <c r="AB8" s="7" t="s">
        <v>230</v>
      </c>
      <c r="AC8" s="7" t="s">
        <v>231</v>
      </c>
      <c r="AD8" s="7" t="s">
        <v>232</v>
      </c>
      <c r="AE8" s="7" t="s">
        <v>233</v>
      </c>
    </row>
    <row r="9" spans="1:33">
      <c r="B9" s="5" t="s">
        <v>234</v>
      </c>
      <c r="C9" s="8" t="s">
        <v>235</v>
      </c>
      <c r="E9" s="7" t="s">
        <v>236</v>
      </c>
      <c r="G9" s="7" t="s">
        <v>237</v>
      </c>
      <c r="H9" s="7" t="s">
        <v>7</v>
      </c>
      <c r="I9" s="7" t="s">
        <v>238</v>
      </c>
      <c r="J9" s="3" t="s">
        <v>239</v>
      </c>
      <c r="K9" s="3" t="s">
        <v>240</v>
      </c>
      <c r="L9" s="7" t="s">
        <v>241</v>
      </c>
      <c r="M9" s="7" t="s">
        <v>242</v>
      </c>
      <c r="N9" s="7" t="s">
        <v>243</v>
      </c>
      <c r="O9" s="7" t="s">
        <v>244</v>
      </c>
      <c r="P9" s="7" t="s">
        <v>245</v>
      </c>
      <c r="Q9" s="7" t="s">
        <v>246</v>
      </c>
      <c r="S9" s="7" t="s">
        <v>247</v>
      </c>
      <c r="T9" s="7" t="s">
        <v>248</v>
      </c>
      <c r="U9" s="7" t="s">
        <v>249</v>
      </c>
      <c r="V9" s="7" t="s">
        <v>250</v>
      </c>
      <c r="W9" s="7" t="s">
        <v>251</v>
      </c>
      <c r="X9" s="7" t="s">
        <v>252</v>
      </c>
      <c r="Y9" s="7" t="s">
        <v>253</v>
      </c>
      <c r="Z9" s="7" t="s">
        <v>254</v>
      </c>
      <c r="AA9" s="7" t="s">
        <v>255</v>
      </c>
      <c r="AB9" s="7" t="s">
        <v>130</v>
      </c>
      <c r="AC9" s="7" t="s">
        <v>256</v>
      </c>
      <c r="AD9" s="7" t="s">
        <v>257</v>
      </c>
      <c r="AE9" s="7" t="s">
        <v>258</v>
      </c>
    </row>
    <row r="10" spans="1:33">
      <c r="B10" s="5" t="s">
        <v>259</v>
      </c>
      <c r="C10" s="8" t="s">
        <v>260</v>
      </c>
      <c r="E10" s="7" t="s">
        <v>261</v>
      </c>
      <c r="G10" s="7" t="s">
        <v>262</v>
      </c>
      <c r="H10" s="7" t="s">
        <v>263</v>
      </c>
      <c r="I10" s="7" t="s">
        <v>264</v>
      </c>
      <c r="J10" s="3" t="s">
        <v>265</v>
      </c>
      <c r="K10" s="3" t="s">
        <v>266</v>
      </c>
      <c r="L10" s="7" t="s">
        <v>267</v>
      </c>
      <c r="M10" s="7" t="s">
        <v>268</v>
      </c>
      <c r="N10" s="7" t="s">
        <v>269</v>
      </c>
      <c r="O10" s="7" t="s">
        <v>270</v>
      </c>
      <c r="P10" s="7" t="s">
        <v>271</v>
      </c>
      <c r="Q10" s="7" t="s">
        <v>272</v>
      </c>
      <c r="S10" s="7" t="s">
        <v>273</v>
      </c>
      <c r="T10" s="7" t="s">
        <v>274</v>
      </c>
      <c r="U10" s="7" t="s">
        <v>275</v>
      </c>
      <c r="V10" s="7" t="s">
        <v>276</v>
      </c>
      <c r="W10" s="7" t="s">
        <v>277</v>
      </c>
      <c r="X10" s="7" t="s">
        <v>278</v>
      </c>
      <c r="Y10" s="7" t="s">
        <v>279</v>
      </c>
      <c r="Z10" s="7" t="s">
        <v>280</v>
      </c>
      <c r="AA10" s="7" t="s">
        <v>281</v>
      </c>
      <c r="AB10" s="7" t="s">
        <v>282</v>
      </c>
      <c r="AC10" s="7" t="s">
        <v>283</v>
      </c>
      <c r="AD10" s="7" t="s">
        <v>284</v>
      </c>
      <c r="AE10" s="7" t="s">
        <v>285</v>
      </c>
    </row>
    <row r="11" spans="1:33">
      <c r="B11" s="5" t="s">
        <v>286</v>
      </c>
      <c r="C11" s="8" t="s">
        <v>287</v>
      </c>
      <c r="E11" s="7" t="s">
        <v>288</v>
      </c>
      <c r="G11" s="7" t="s">
        <v>289</v>
      </c>
      <c r="H11" s="7" t="s">
        <v>58</v>
      </c>
      <c r="I11" s="7" t="s">
        <v>290</v>
      </c>
      <c r="J11" s="3" t="s">
        <v>291</v>
      </c>
      <c r="K11" s="3" t="s">
        <v>292</v>
      </c>
      <c r="L11" s="7" t="s">
        <v>293</v>
      </c>
      <c r="M11" s="7" t="s">
        <v>294</v>
      </c>
      <c r="N11" s="7" t="s">
        <v>295</v>
      </c>
      <c r="O11" s="7" t="s">
        <v>296</v>
      </c>
      <c r="P11" s="7" t="s">
        <v>297</v>
      </c>
      <c r="S11" s="7" t="s">
        <v>298</v>
      </c>
      <c r="T11" s="7" t="s">
        <v>299</v>
      </c>
      <c r="U11" s="7" t="s">
        <v>300</v>
      </c>
      <c r="V11" s="7" t="s">
        <v>301</v>
      </c>
      <c r="W11" s="7" t="s">
        <v>302</v>
      </c>
      <c r="X11" s="7" t="s">
        <v>303</v>
      </c>
      <c r="Y11" s="7" t="s">
        <v>304</v>
      </c>
      <c r="Z11" s="7" t="s">
        <v>305</v>
      </c>
      <c r="AA11" s="7" t="s">
        <v>306</v>
      </c>
      <c r="AB11" s="7" t="s">
        <v>297</v>
      </c>
      <c r="AC11" s="7" t="s">
        <v>307</v>
      </c>
      <c r="AD11" s="7" t="s">
        <v>308</v>
      </c>
      <c r="AE11" s="7" t="s">
        <v>309</v>
      </c>
    </row>
    <row r="12" spans="1:33">
      <c r="B12" s="5" t="s">
        <v>310</v>
      </c>
      <c r="C12" s="8" t="s">
        <v>311</v>
      </c>
      <c r="E12" s="7" t="s">
        <v>312</v>
      </c>
      <c r="G12" s="7" t="s">
        <v>313</v>
      </c>
      <c r="H12" s="7" t="s">
        <v>314</v>
      </c>
      <c r="I12" s="7" t="s">
        <v>315</v>
      </c>
      <c r="J12" s="3" t="s">
        <v>316</v>
      </c>
      <c r="K12" s="3" t="s">
        <v>317</v>
      </c>
      <c r="L12" s="7" t="s">
        <v>213</v>
      </c>
      <c r="M12" s="7" t="s">
        <v>318</v>
      </c>
      <c r="N12" s="7" t="s">
        <v>319</v>
      </c>
      <c r="O12" s="7" t="s">
        <v>320</v>
      </c>
      <c r="P12" s="7" t="s">
        <v>321</v>
      </c>
      <c r="S12" s="7" t="s">
        <v>322</v>
      </c>
      <c r="T12" s="7" t="s">
        <v>323</v>
      </c>
      <c r="U12" s="7" t="s">
        <v>324</v>
      </c>
      <c r="V12" s="7" t="s">
        <v>325</v>
      </c>
      <c r="W12" s="7" t="s">
        <v>326</v>
      </c>
      <c r="X12" s="7" t="s">
        <v>327</v>
      </c>
      <c r="Y12" s="7" t="s">
        <v>328</v>
      </c>
      <c r="Z12" s="7" t="s">
        <v>329</v>
      </c>
      <c r="AA12" s="7" t="s">
        <v>330</v>
      </c>
      <c r="AB12" s="7" t="s">
        <v>331</v>
      </c>
      <c r="AC12" s="7" t="s">
        <v>332</v>
      </c>
      <c r="AD12" s="7" t="s">
        <v>333</v>
      </c>
      <c r="AE12" s="7" t="s">
        <v>334</v>
      </c>
    </row>
    <row r="13" spans="1:33">
      <c r="C13" s="8" t="s">
        <v>335</v>
      </c>
      <c r="E13" s="7" t="s">
        <v>336</v>
      </c>
      <c r="G13" s="7" t="s">
        <v>337</v>
      </c>
      <c r="H13" s="7" t="s">
        <v>8</v>
      </c>
      <c r="I13" s="7" t="s">
        <v>338</v>
      </c>
      <c r="J13" s="3" t="s">
        <v>339</v>
      </c>
      <c r="K13" s="3" t="s">
        <v>340</v>
      </c>
      <c r="L13" s="7" t="s">
        <v>341</v>
      </c>
      <c r="M13" s="7" t="s">
        <v>342</v>
      </c>
      <c r="N13" s="7" t="s">
        <v>343</v>
      </c>
      <c r="O13" s="7" t="s">
        <v>344</v>
      </c>
      <c r="P13" s="7" t="s">
        <v>345</v>
      </c>
      <c r="S13" s="7" t="s">
        <v>346</v>
      </c>
      <c r="T13" s="7" t="s">
        <v>347</v>
      </c>
      <c r="U13" s="7" t="s">
        <v>325</v>
      </c>
      <c r="V13" s="7" t="s">
        <v>348</v>
      </c>
      <c r="W13" s="7" t="s">
        <v>349</v>
      </c>
      <c r="X13" s="7" t="s">
        <v>350</v>
      </c>
      <c r="Y13" s="7" t="s">
        <v>351</v>
      </c>
      <c r="Z13" s="7" t="s">
        <v>352</v>
      </c>
      <c r="AA13" s="7" t="s">
        <v>353</v>
      </c>
      <c r="AB13" s="7" t="s">
        <v>354</v>
      </c>
      <c r="AC13" s="7" t="s">
        <v>355</v>
      </c>
      <c r="AD13" s="7" t="s">
        <v>356</v>
      </c>
      <c r="AE13" s="7" t="s">
        <v>124</v>
      </c>
    </row>
    <row r="14" spans="1:33">
      <c r="C14" s="8" t="s">
        <v>72</v>
      </c>
      <c r="E14" s="7" t="s">
        <v>357</v>
      </c>
      <c r="G14" s="7" t="s">
        <v>349</v>
      </c>
      <c r="H14" s="7" t="s">
        <v>358</v>
      </c>
      <c r="I14" s="7" t="s">
        <v>359</v>
      </c>
      <c r="J14" s="3" t="s">
        <v>360</v>
      </c>
      <c r="K14" s="3" t="s">
        <v>361</v>
      </c>
      <c r="L14" s="7" t="s">
        <v>362</v>
      </c>
      <c r="M14" s="7" t="s">
        <v>363</v>
      </c>
      <c r="N14" s="7" t="s">
        <v>364</v>
      </c>
      <c r="O14" s="7" t="s">
        <v>365</v>
      </c>
      <c r="P14" s="7" t="s">
        <v>366</v>
      </c>
      <c r="S14" s="7" t="s">
        <v>367</v>
      </c>
      <c r="T14" s="7" t="s">
        <v>368</v>
      </c>
      <c r="U14" s="7" t="s">
        <v>369</v>
      </c>
      <c r="V14" s="7" t="s">
        <v>370</v>
      </c>
      <c r="W14" s="7" t="s">
        <v>371</v>
      </c>
      <c r="X14" s="7" t="s">
        <v>372</v>
      </c>
      <c r="Y14" s="7" t="s">
        <v>373</v>
      </c>
      <c r="AA14" s="7" t="s">
        <v>374</v>
      </c>
      <c r="AB14" s="7" t="s">
        <v>375</v>
      </c>
      <c r="AC14" s="7" t="s">
        <v>376</v>
      </c>
      <c r="AD14" s="7" t="s">
        <v>377</v>
      </c>
      <c r="AE14" s="7" t="s">
        <v>378</v>
      </c>
    </row>
    <row r="15" spans="1:33">
      <c r="C15" s="8" t="s">
        <v>55</v>
      </c>
      <c r="E15" s="7" t="s">
        <v>246</v>
      </c>
      <c r="G15" s="7" t="s">
        <v>379</v>
      </c>
      <c r="H15" s="7" t="s">
        <v>380</v>
      </c>
      <c r="I15" s="7" t="s">
        <v>381</v>
      </c>
      <c r="J15" s="3" t="s">
        <v>382</v>
      </c>
      <c r="K15" s="3" t="s">
        <v>383</v>
      </c>
      <c r="L15" s="7" t="s">
        <v>384</v>
      </c>
      <c r="M15" s="7" t="s">
        <v>385</v>
      </c>
      <c r="N15" s="7" t="s">
        <v>386</v>
      </c>
      <c r="O15" s="7" t="s">
        <v>387</v>
      </c>
      <c r="P15" s="7" t="s">
        <v>388</v>
      </c>
      <c r="S15" s="7" t="s">
        <v>389</v>
      </c>
      <c r="T15" s="7" t="s">
        <v>390</v>
      </c>
      <c r="U15" s="7" t="s">
        <v>391</v>
      </c>
      <c r="V15" s="7" t="s">
        <v>392</v>
      </c>
      <c r="W15" s="7" t="s">
        <v>393</v>
      </c>
      <c r="X15" s="7" t="s">
        <v>394</v>
      </c>
      <c r="AA15" s="7" t="s">
        <v>395</v>
      </c>
      <c r="AB15" s="7" t="s">
        <v>396</v>
      </c>
      <c r="AC15" s="7" t="s">
        <v>397</v>
      </c>
      <c r="AD15" s="7" t="s">
        <v>398</v>
      </c>
      <c r="AE15" s="7" t="s">
        <v>399</v>
      </c>
    </row>
    <row r="16" spans="1:33">
      <c r="C16" s="8" t="s">
        <v>146</v>
      </c>
      <c r="E16" s="7" t="s">
        <v>400</v>
      </c>
      <c r="G16" s="7" t="s">
        <v>401</v>
      </c>
      <c r="H16" s="7" t="s">
        <v>402</v>
      </c>
      <c r="I16" s="7" t="s">
        <v>403</v>
      </c>
      <c r="J16" s="3" t="s">
        <v>404</v>
      </c>
      <c r="K16" s="3" t="s">
        <v>405</v>
      </c>
      <c r="L16" s="7" t="s">
        <v>406</v>
      </c>
      <c r="M16" s="7" t="s">
        <v>407</v>
      </c>
      <c r="N16" s="7" t="s">
        <v>408</v>
      </c>
      <c r="O16" s="7" t="s">
        <v>409</v>
      </c>
      <c r="P16" s="7" t="s">
        <v>410</v>
      </c>
      <c r="S16" s="7" t="s">
        <v>411</v>
      </c>
      <c r="T16" s="7" t="s">
        <v>412</v>
      </c>
      <c r="U16" s="7" t="s">
        <v>413</v>
      </c>
      <c r="V16" s="7" t="s">
        <v>165</v>
      </c>
      <c r="W16" s="7" t="s">
        <v>414</v>
      </c>
      <c r="X16" s="7" t="s">
        <v>415</v>
      </c>
      <c r="AB16" s="7" t="s">
        <v>416</v>
      </c>
      <c r="AC16" s="7" t="s">
        <v>417</v>
      </c>
      <c r="AD16" s="7" t="s">
        <v>418</v>
      </c>
      <c r="AE16" s="7" t="s">
        <v>419</v>
      </c>
    </row>
    <row r="17" spans="3:31">
      <c r="C17" s="8" t="s">
        <v>420</v>
      </c>
      <c r="E17" s="7" t="s">
        <v>421</v>
      </c>
      <c r="G17" s="7" t="s">
        <v>422</v>
      </c>
      <c r="H17" s="7" t="s">
        <v>423</v>
      </c>
      <c r="I17" s="7" t="s">
        <v>424</v>
      </c>
      <c r="J17" s="3" t="s">
        <v>425</v>
      </c>
      <c r="K17" s="3" t="s">
        <v>426</v>
      </c>
      <c r="L17" s="7" t="s">
        <v>427</v>
      </c>
      <c r="M17" s="7" t="s">
        <v>299</v>
      </c>
      <c r="N17" s="7" t="s">
        <v>428</v>
      </c>
      <c r="O17" s="7" t="s">
        <v>429</v>
      </c>
      <c r="P17" s="7" t="s">
        <v>430</v>
      </c>
      <c r="S17" s="7" t="s">
        <v>431</v>
      </c>
      <c r="U17" s="7" t="s">
        <v>432</v>
      </c>
      <c r="V17" s="7" t="s">
        <v>433</v>
      </c>
      <c r="W17" s="7" t="s">
        <v>434</v>
      </c>
      <c r="X17" s="7" t="s">
        <v>435</v>
      </c>
      <c r="AB17" s="7" t="s">
        <v>436</v>
      </c>
      <c r="AC17" s="7" t="s">
        <v>437</v>
      </c>
      <c r="AD17" s="7" t="s">
        <v>438</v>
      </c>
      <c r="AE17" s="7" t="s">
        <v>439</v>
      </c>
    </row>
    <row r="18" spans="3:31">
      <c r="C18" s="8" t="s">
        <v>440</v>
      </c>
      <c r="E18" s="7" t="s">
        <v>340</v>
      </c>
      <c r="G18" s="7" t="s">
        <v>441</v>
      </c>
      <c r="H18" s="7" t="s">
        <v>442</v>
      </c>
      <c r="I18" s="7" t="s">
        <v>443</v>
      </c>
      <c r="K18" s="3" t="s">
        <v>444</v>
      </c>
      <c r="L18" s="7" t="s">
        <v>445</v>
      </c>
      <c r="M18" s="7" t="s">
        <v>446</v>
      </c>
      <c r="N18" s="7" t="s">
        <v>447</v>
      </c>
      <c r="O18" s="7" t="s">
        <v>448</v>
      </c>
      <c r="P18" s="7" t="s">
        <v>449</v>
      </c>
      <c r="S18" s="7" t="s">
        <v>450</v>
      </c>
      <c r="U18" s="7" t="s">
        <v>451</v>
      </c>
      <c r="V18" s="7" t="s">
        <v>452</v>
      </c>
      <c r="W18" s="7" t="s">
        <v>453</v>
      </c>
      <c r="X18" s="7" t="s">
        <v>454</v>
      </c>
      <c r="AB18" s="7" t="s">
        <v>455</v>
      </c>
      <c r="AC18" s="7" t="s">
        <v>456</v>
      </c>
      <c r="AD18" s="7" t="s">
        <v>457</v>
      </c>
      <c r="AE18" s="7" t="s">
        <v>458</v>
      </c>
    </row>
    <row r="19" spans="3:31">
      <c r="C19" s="8" t="s">
        <v>459</v>
      </c>
      <c r="E19" s="7" t="s">
        <v>460</v>
      </c>
      <c r="G19" s="7" t="s">
        <v>461</v>
      </c>
      <c r="H19" s="7" t="s">
        <v>462</v>
      </c>
      <c r="I19" s="7" t="s">
        <v>463</v>
      </c>
      <c r="K19" s="3" t="s">
        <v>412</v>
      </c>
      <c r="L19" s="7" t="s">
        <v>464</v>
      </c>
      <c r="M19" s="7" t="s">
        <v>465</v>
      </c>
      <c r="N19" s="7" t="s">
        <v>466</v>
      </c>
      <c r="O19" s="7" t="s">
        <v>467</v>
      </c>
      <c r="P19" s="7" t="s">
        <v>468</v>
      </c>
      <c r="S19" s="7" t="s">
        <v>469</v>
      </c>
      <c r="U19" s="7" t="s">
        <v>470</v>
      </c>
      <c r="V19" s="7" t="s">
        <v>471</v>
      </c>
      <c r="W19" s="7" t="s">
        <v>472</v>
      </c>
      <c r="X19" s="7" t="s">
        <v>473</v>
      </c>
      <c r="AB19" s="7" t="s">
        <v>474</v>
      </c>
      <c r="AC19" s="7" t="s">
        <v>475</v>
      </c>
      <c r="AD19" s="7" t="s">
        <v>476</v>
      </c>
      <c r="AE19" s="7" t="s">
        <v>477</v>
      </c>
    </row>
    <row r="20" spans="3:31">
      <c r="C20" s="8" t="s">
        <v>230</v>
      </c>
      <c r="E20" s="7" t="s">
        <v>478</v>
      </c>
      <c r="G20" s="7" t="s">
        <v>479</v>
      </c>
      <c r="H20" s="7" t="s">
        <v>480</v>
      </c>
      <c r="I20" s="7" t="s">
        <v>481</v>
      </c>
      <c r="K20" s="3" t="s">
        <v>482</v>
      </c>
      <c r="L20" s="7" t="s">
        <v>483</v>
      </c>
      <c r="M20" s="7" t="s">
        <v>484</v>
      </c>
      <c r="N20" s="7" t="s">
        <v>485</v>
      </c>
      <c r="O20" s="7" t="s">
        <v>486</v>
      </c>
      <c r="P20" s="7" t="s">
        <v>487</v>
      </c>
      <c r="S20" s="7" t="s">
        <v>488</v>
      </c>
      <c r="U20" s="7" t="s">
        <v>489</v>
      </c>
      <c r="V20" s="7" t="s">
        <v>490</v>
      </c>
      <c r="W20" s="7" t="s">
        <v>491</v>
      </c>
      <c r="X20" s="7" t="s">
        <v>492</v>
      </c>
      <c r="AB20" s="7" t="s">
        <v>493</v>
      </c>
      <c r="AC20" s="7" t="s">
        <v>494</v>
      </c>
      <c r="AD20" s="7" t="s">
        <v>495</v>
      </c>
      <c r="AE20" s="7" t="s">
        <v>496</v>
      </c>
    </row>
    <row r="21" spans="3:31">
      <c r="C21" s="8" t="s">
        <v>263</v>
      </c>
      <c r="E21" s="7" t="s">
        <v>497</v>
      </c>
      <c r="G21" s="7" t="s">
        <v>498</v>
      </c>
      <c r="H21" s="7" t="s">
        <v>499</v>
      </c>
      <c r="I21" s="7" t="s">
        <v>26</v>
      </c>
      <c r="L21" s="7" t="s">
        <v>500</v>
      </c>
      <c r="M21" s="7" t="s">
        <v>501</v>
      </c>
      <c r="N21" s="7" t="s">
        <v>502</v>
      </c>
      <c r="O21" s="7" t="s">
        <v>503</v>
      </c>
      <c r="P21" s="7" t="s">
        <v>504</v>
      </c>
      <c r="S21" s="7" t="s">
        <v>505</v>
      </c>
      <c r="U21" s="7" t="s">
        <v>506</v>
      </c>
      <c r="V21" s="7" t="s">
        <v>507</v>
      </c>
      <c r="W21" s="7" t="s">
        <v>293</v>
      </c>
      <c r="X21" s="7" t="s">
        <v>508</v>
      </c>
      <c r="AB21" s="7" t="s">
        <v>509</v>
      </c>
      <c r="AC21" s="7" t="s">
        <v>510</v>
      </c>
      <c r="AD21" s="7" t="s">
        <v>511</v>
      </c>
      <c r="AE21" s="7" t="s">
        <v>512</v>
      </c>
    </row>
    <row r="22" spans="3:31">
      <c r="C22" s="8" t="s">
        <v>513</v>
      </c>
      <c r="E22" s="7" t="s">
        <v>514</v>
      </c>
      <c r="G22" s="7" t="s">
        <v>515</v>
      </c>
      <c r="H22" s="7" t="s">
        <v>516</v>
      </c>
      <c r="I22" s="7" t="s">
        <v>517</v>
      </c>
      <c r="L22" s="7" t="s">
        <v>518</v>
      </c>
      <c r="M22" s="7" t="s">
        <v>519</v>
      </c>
      <c r="N22" s="7" t="s">
        <v>520</v>
      </c>
      <c r="O22" s="7" t="s">
        <v>521</v>
      </c>
      <c r="P22" s="7" t="s">
        <v>522</v>
      </c>
      <c r="S22" s="7" t="s">
        <v>523</v>
      </c>
      <c r="U22" s="7" t="s">
        <v>517</v>
      </c>
      <c r="V22" s="7" t="s">
        <v>316</v>
      </c>
      <c r="W22" s="7" t="s">
        <v>524</v>
      </c>
      <c r="X22" s="7" t="s">
        <v>525</v>
      </c>
      <c r="AB22" s="7" t="s">
        <v>526</v>
      </c>
      <c r="AC22" s="7" t="s">
        <v>527</v>
      </c>
      <c r="AD22" s="7" t="s">
        <v>528</v>
      </c>
      <c r="AE22" s="7" t="s">
        <v>529</v>
      </c>
    </row>
    <row r="23" spans="3:31">
      <c r="C23" s="8" t="s">
        <v>530</v>
      </c>
      <c r="E23" s="7" t="s">
        <v>531</v>
      </c>
      <c r="G23" s="7" t="s">
        <v>532</v>
      </c>
      <c r="H23" s="7" t="s">
        <v>533</v>
      </c>
      <c r="I23" s="7" t="s">
        <v>534</v>
      </c>
      <c r="L23" s="7" t="s">
        <v>535</v>
      </c>
      <c r="M23" s="7" t="s">
        <v>536</v>
      </c>
      <c r="N23" s="7" t="s">
        <v>537</v>
      </c>
      <c r="O23" s="7" t="s">
        <v>538</v>
      </c>
      <c r="P23" s="7" t="s">
        <v>539</v>
      </c>
      <c r="S23" s="7" t="s">
        <v>540</v>
      </c>
      <c r="U23" s="7" t="s">
        <v>541</v>
      </c>
      <c r="V23" s="7" t="s">
        <v>542</v>
      </c>
      <c r="W23" s="7" t="s">
        <v>543</v>
      </c>
      <c r="X23" s="7" t="s">
        <v>544</v>
      </c>
      <c r="AB23" s="7" t="s">
        <v>545</v>
      </c>
      <c r="AC23" s="7" t="s">
        <v>546</v>
      </c>
      <c r="AD23" s="7" t="s">
        <v>547</v>
      </c>
      <c r="AE23" s="7" t="s">
        <v>548</v>
      </c>
    </row>
    <row r="24" spans="3:31">
      <c r="C24" s="8" t="s">
        <v>549</v>
      </c>
      <c r="E24" s="7" t="s">
        <v>550</v>
      </c>
      <c r="G24" s="7" t="s">
        <v>500</v>
      </c>
      <c r="H24" s="7" t="s">
        <v>551</v>
      </c>
      <c r="I24" s="7" t="s">
        <v>552</v>
      </c>
      <c r="L24" s="7" t="s">
        <v>553</v>
      </c>
      <c r="M24" s="7" t="s">
        <v>554</v>
      </c>
      <c r="N24" s="7" t="s">
        <v>555</v>
      </c>
      <c r="O24" s="7" t="s">
        <v>556</v>
      </c>
      <c r="P24" s="7" t="s">
        <v>557</v>
      </c>
      <c r="S24" s="7" t="s">
        <v>443</v>
      </c>
      <c r="U24" s="7" t="s">
        <v>558</v>
      </c>
      <c r="V24" s="7" t="s">
        <v>559</v>
      </c>
      <c r="W24" s="7" t="s">
        <v>560</v>
      </c>
      <c r="X24" s="7" t="s">
        <v>561</v>
      </c>
      <c r="AB24" s="7" t="s">
        <v>562</v>
      </c>
      <c r="AC24" s="7" t="s">
        <v>563</v>
      </c>
      <c r="AD24" s="7" t="s">
        <v>564</v>
      </c>
      <c r="AE24" s="7" t="s">
        <v>565</v>
      </c>
    </row>
    <row r="25" spans="3:31">
      <c r="C25" s="8" t="s">
        <v>8</v>
      </c>
      <c r="G25" s="7" t="s">
        <v>566</v>
      </c>
      <c r="H25" s="7" t="s">
        <v>567</v>
      </c>
      <c r="I25" s="7" t="s">
        <v>568</v>
      </c>
      <c r="L25" s="7" t="s">
        <v>569</v>
      </c>
      <c r="M25" s="7" t="s">
        <v>570</v>
      </c>
      <c r="N25" s="7" t="s">
        <v>571</v>
      </c>
      <c r="O25" s="7" t="s">
        <v>572</v>
      </c>
      <c r="P25" s="7" t="s">
        <v>573</v>
      </c>
      <c r="S25" s="7" t="s">
        <v>574</v>
      </c>
      <c r="U25" s="7" t="s">
        <v>575</v>
      </c>
      <c r="V25" s="7" t="s">
        <v>576</v>
      </c>
      <c r="W25" s="7" t="s">
        <v>577</v>
      </c>
      <c r="X25" s="7" t="s">
        <v>578</v>
      </c>
      <c r="AB25" s="7" t="s">
        <v>579</v>
      </c>
      <c r="AC25" s="7" t="s">
        <v>580</v>
      </c>
      <c r="AD25" s="7" t="s">
        <v>581</v>
      </c>
      <c r="AE25" s="7" t="s">
        <v>307</v>
      </c>
    </row>
    <row r="26" spans="3:31">
      <c r="C26" s="8" t="s">
        <v>582</v>
      </c>
      <c r="G26" s="7" t="s">
        <v>583</v>
      </c>
      <c r="H26" s="7" t="s">
        <v>584</v>
      </c>
      <c r="I26" s="7" t="s">
        <v>585</v>
      </c>
      <c r="L26" s="7" t="s">
        <v>586</v>
      </c>
      <c r="M26" s="7" t="s">
        <v>587</v>
      </c>
      <c r="N26" s="7" t="s">
        <v>588</v>
      </c>
      <c r="O26" s="7" t="s">
        <v>589</v>
      </c>
      <c r="P26" s="7" t="s">
        <v>590</v>
      </c>
      <c r="S26" s="7" t="s">
        <v>591</v>
      </c>
      <c r="U26" s="7" t="s">
        <v>592</v>
      </c>
      <c r="V26" s="7" t="s">
        <v>593</v>
      </c>
      <c r="W26" s="7" t="s">
        <v>594</v>
      </c>
      <c r="X26" s="7" t="s">
        <v>595</v>
      </c>
      <c r="AB26" s="7" t="s">
        <v>596</v>
      </c>
      <c r="AC26" s="7" t="s">
        <v>28</v>
      </c>
      <c r="AD26" s="7" t="s">
        <v>597</v>
      </c>
      <c r="AE26" s="7" t="s">
        <v>121</v>
      </c>
    </row>
    <row r="27" spans="3:31">
      <c r="C27" s="8" t="s">
        <v>598</v>
      </c>
      <c r="G27" s="7" t="s">
        <v>599</v>
      </c>
      <c r="H27" s="7" t="s">
        <v>600</v>
      </c>
      <c r="I27" s="7" t="s">
        <v>601</v>
      </c>
      <c r="L27" s="7" t="s">
        <v>602</v>
      </c>
      <c r="N27" s="7" t="s">
        <v>481</v>
      </c>
      <c r="O27" s="7" t="s">
        <v>603</v>
      </c>
      <c r="P27" s="7" t="s">
        <v>604</v>
      </c>
      <c r="S27" s="7" t="s">
        <v>605</v>
      </c>
      <c r="U27" s="7" t="s">
        <v>606</v>
      </c>
      <c r="V27" s="7" t="s">
        <v>607</v>
      </c>
      <c r="W27" s="7" t="s">
        <v>608</v>
      </c>
      <c r="X27" s="7" t="s">
        <v>609</v>
      </c>
      <c r="AB27" s="7" t="s">
        <v>610</v>
      </c>
      <c r="AC27" s="7" t="s">
        <v>611</v>
      </c>
      <c r="AD27" s="7" t="s">
        <v>612</v>
      </c>
      <c r="AE27" s="7" t="s">
        <v>613</v>
      </c>
    </row>
    <row r="28" spans="3:31">
      <c r="C28" s="8" t="s">
        <v>614</v>
      </c>
      <c r="G28" s="7" t="s">
        <v>615</v>
      </c>
      <c r="H28" s="7" t="s">
        <v>616</v>
      </c>
      <c r="I28" s="7" t="s">
        <v>617</v>
      </c>
      <c r="L28" s="7" t="s">
        <v>618</v>
      </c>
      <c r="N28" s="7" t="s">
        <v>619</v>
      </c>
      <c r="O28" s="7" t="s">
        <v>620</v>
      </c>
      <c r="P28" s="7" t="s">
        <v>621</v>
      </c>
      <c r="S28" s="7" t="s">
        <v>622</v>
      </c>
      <c r="U28" s="7" t="s">
        <v>623</v>
      </c>
      <c r="V28" s="7" t="s">
        <v>554</v>
      </c>
      <c r="W28" s="7" t="s">
        <v>624</v>
      </c>
      <c r="X28" s="7" t="s">
        <v>625</v>
      </c>
      <c r="AB28" s="7" t="s">
        <v>626</v>
      </c>
      <c r="AD28" s="7" t="s">
        <v>627</v>
      </c>
      <c r="AE28" s="7" t="s">
        <v>628</v>
      </c>
    </row>
    <row r="29" spans="3:31">
      <c r="C29" s="8" t="s">
        <v>629</v>
      </c>
      <c r="G29" s="7" t="s">
        <v>630</v>
      </c>
      <c r="H29" s="7" t="s">
        <v>631</v>
      </c>
      <c r="L29" s="7" t="s">
        <v>632</v>
      </c>
      <c r="N29" s="7" t="s">
        <v>633</v>
      </c>
      <c r="O29" s="7" t="s">
        <v>634</v>
      </c>
      <c r="P29" s="7" t="s">
        <v>635</v>
      </c>
      <c r="S29" s="7" t="s">
        <v>636</v>
      </c>
      <c r="U29" s="7" t="s">
        <v>637</v>
      </c>
      <c r="V29" s="7" t="s">
        <v>638</v>
      </c>
      <c r="W29" s="7" t="s">
        <v>639</v>
      </c>
      <c r="X29" s="7" t="s">
        <v>286</v>
      </c>
      <c r="AB29" s="7" t="s">
        <v>590</v>
      </c>
      <c r="AD29" s="7" t="s">
        <v>640</v>
      </c>
      <c r="AE29" s="7" t="s">
        <v>641</v>
      </c>
    </row>
    <row r="30" spans="3:31">
      <c r="C30" s="8" t="s">
        <v>642</v>
      </c>
      <c r="G30" s="7" t="s">
        <v>643</v>
      </c>
      <c r="H30" s="7" t="s">
        <v>644</v>
      </c>
      <c r="L30" s="7" t="s">
        <v>645</v>
      </c>
      <c r="N30" s="7" t="s">
        <v>646</v>
      </c>
      <c r="P30" s="7" t="s">
        <v>647</v>
      </c>
      <c r="S30" s="7" t="s">
        <v>648</v>
      </c>
      <c r="U30" s="7" t="s">
        <v>649</v>
      </c>
      <c r="V30" s="7" t="s">
        <v>650</v>
      </c>
      <c r="W30" s="7" t="s">
        <v>651</v>
      </c>
      <c r="X30" s="7" t="s">
        <v>652</v>
      </c>
      <c r="AB30" s="7" t="s">
        <v>653</v>
      </c>
      <c r="AD30" s="7" t="s">
        <v>654</v>
      </c>
      <c r="AE30" s="7" t="s">
        <v>542</v>
      </c>
    </row>
    <row r="31" spans="3:31">
      <c r="C31" s="8" t="s">
        <v>655</v>
      </c>
      <c r="G31" s="7" t="s">
        <v>656</v>
      </c>
      <c r="H31" s="7" t="s">
        <v>657</v>
      </c>
      <c r="L31" s="7" t="s">
        <v>658</v>
      </c>
      <c r="N31" s="7" t="s">
        <v>659</v>
      </c>
      <c r="P31" s="7" t="s">
        <v>660</v>
      </c>
      <c r="S31" s="7" t="s">
        <v>661</v>
      </c>
      <c r="U31" s="7" t="s">
        <v>662</v>
      </c>
      <c r="W31" s="7" t="s">
        <v>663</v>
      </c>
      <c r="X31" s="7" t="s">
        <v>664</v>
      </c>
      <c r="AB31" s="7" t="s">
        <v>665</v>
      </c>
      <c r="AD31" s="7" t="s">
        <v>666</v>
      </c>
      <c r="AE31" s="7" t="s">
        <v>667</v>
      </c>
    </row>
    <row r="32" spans="3:31">
      <c r="C32" s="8" t="s">
        <v>668</v>
      </c>
      <c r="G32" s="7" t="s">
        <v>669</v>
      </c>
      <c r="H32" s="7" t="s">
        <v>670</v>
      </c>
      <c r="L32" s="7" t="s">
        <v>671</v>
      </c>
      <c r="N32" s="7" t="s">
        <v>672</v>
      </c>
      <c r="P32" s="7" t="s">
        <v>673</v>
      </c>
      <c r="S32" s="7" t="s">
        <v>674</v>
      </c>
      <c r="W32" s="7" t="s">
        <v>675</v>
      </c>
      <c r="X32" s="7" t="s">
        <v>676</v>
      </c>
      <c r="AB32" s="7" t="s">
        <v>677</v>
      </c>
      <c r="AD32" s="7" t="s">
        <v>678</v>
      </c>
      <c r="AE32" s="7" t="s">
        <v>679</v>
      </c>
    </row>
    <row r="33" spans="3:31">
      <c r="C33" s="8" t="s">
        <v>680</v>
      </c>
      <c r="G33" s="7" t="s">
        <v>681</v>
      </c>
      <c r="H33" s="7" t="s">
        <v>682</v>
      </c>
      <c r="L33" s="7" t="s">
        <v>683</v>
      </c>
      <c r="P33" s="7" t="s">
        <v>684</v>
      </c>
      <c r="S33" s="7" t="s">
        <v>685</v>
      </c>
      <c r="W33" s="7" t="s">
        <v>686</v>
      </c>
      <c r="X33" s="7" t="s">
        <v>687</v>
      </c>
      <c r="AB33" s="7" t="s">
        <v>688</v>
      </c>
      <c r="AD33" s="7" t="s">
        <v>689</v>
      </c>
      <c r="AE33" s="7" t="s">
        <v>527</v>
      </c>
    </row>
    <row r="34" spans="3:31">
      <c r="C34" s="8" t="s">
        <v>690</v>
      </c>
      <c r="G34" s="7" t="s">
        <v>691</v>
      </c>
      <c r="H34" s="7" t="s">
        <v>692</v>
      </c>
      <c r="L34" s="7" t="s">
        <v>693</v>
      </c>
      <c r="P34" s="7" t="s">
        <v>694</v>
      </c>
      <c r="S34" s="7" t="s">
        <v>695</v>
      </c>
      <c r="W34" s="7" t="s">
        <v>696</v>
      </c>
      <c r="X34" s="7" t="s">
        <v>304</v>
      </c>
      <c r="AB34" s="7" t="s">
        <v>697</v>
      </c>
      <c r="AD34" s="7" t="s">
        <v>698</v>
      </c>
      <c r="AE34" s="7" t="s">
        <v>699</v>
      </c>
    </row>
    <row r="35" spans="3:31">
      <c r="C35" s="8" t="s">
        <v>700</v>
      </c>
      <c r="G35" s="7" t="s">
        <v>701</v>
      </c>
      <c r="H35" s="7" t="s">
        <v>702</v>
      </c>
      <c r="L35" s="7" t="s">
        <v>703</v>
      </c>
      <c r="P35" s="7" t="s">
        <v>704</v>
      </c>
      <c r="S35" s="7" t="s">
        <v>705</v>
      </c>
      <c r="W35" s="7" t="s">
        <v>706</v>
      </c>
      <c r="X35" s="7" t="s">
        <v>707</v>
      </c>
      <c r="AB35" s="7" t="s">
        <v>708</v>
      </c>
      <c r="AD35" s="7" t="s">
        <v>709</v>
      </c>
      <c r="AE35" s="7" t="s">
        <v>710</v>
      </c>
    </row>
    <row r="36" spans="3:31">
      <c r="C36" s="8" t="s">
        <v>711</v>
      </c>
      <c r="G36" s="7" t="s">
        <v>712</v>
      </c>
      <c r="H36" s="7" t="s">
        <v>713</v>
      </c>
      <c r="L36" s="7" t="s">
        <v>714</v>
      </c>
      <c r="P36" s="7" t="s">
        <v>715</v>
      </c>
      <c r="S36" s="7" t="s">
        <v>716</v>
      </c>
      <c r="W36" s="7" t="s">
        <v>717</v>
      </c>
      <c r="X36" s="7" t="s">
        <v>718</v>
      </c>
      <c r="AB36" s="7" t="s">
        <v>719</v>
      </c>
      <c r="AD36" s="7" t="s">
        <v>720</v>
      </c>
      <c r="AE36" s="7" t="s">
        <v>721</v>
      </c>
    </row>
    <row r="37" spans="3:31">
      <c r="C37" s="8" t="s">
        <v>722</v>
      </c>
      <c r="G37" s="7" t="s">
        <v>723</v>
      </c>
      <c r="H37" s="7" t="s">
        <v>724</v>
      </c>
      <c r="L37" s="7" t="s">
        <v>28</v>
      </c>
      <c r="P37" s="7" t="s">
        <v>725</v>
      </c>
      <c r="S37" s="7" t="s">
        <v>726</v>
      </c>
      <c r="W37" s="7" t="s">
        <v>727</v>
      </c>
      <c r="X37" s="7" t="s">
        <v>728</v>
      </c>
      <c r="AB37" s="7" t="s">
        <v>729</v>
      </c>
      <c r="AD37" s="7" t="s">
        <v>730</v>
      </c>
      <c r="AE37" s="7" t="s">
        <v>731</v>
      </c>
    </row>
    <row r="38" spans="3:31">
      <c r="C38" s="8" t="s">
        <v>526</v>
      </c>
      <c r="G38" s="7" t="s">
        <v>732</v>
      </c>
      <c r="H38" s="7" t="s">
        <v>733</v>
      </c>
      <c r="L38" s="7" t="s">
        <v>734</v>
      </c>
      <c r="P38" s="7" t="s">
        <v>735</v>
      </c>
      <c r="S38" s="7" t="s">
        <v>736</v>
      </c>
      <c r="W38" s="7" t="s">
        <v>737</v>
      </c>
      <c r="X38" s="7" t="s">
        <v>738</v>
      </c>
      <c r="AB38" s="7" t="s">
        <v>739</v>
      </c>
      <c r="AD38" s="7" t="s">
        <v>740</v>
      </c>
      <c r="AE38" s="7" t="s">
        <v>741</v>
      </c>
    </row>
    <row r="39" spans="3:31">
      <c r="C39" s="8" t="s">
        <v>223</v>
      </c>
      <c r="G39" s="7" t="s">
        <v>742</v>
      </c>
      <c r="H39" s="7" t="s">
        <v>743</v>
      </c>
      <c r="L39" s="7" t="s">
        <v>744</v>
      </c>
      <c r="P39" s="7" t="s">
        <v>301</v>
      </c>
      <c r="W39" s="7" t="s">
        <v>745</v>
      </c>
      <c r="X39" s="7" t="s">
        <v>746</v>
      </c>
      <c r="AB39" s="7" t="s">
        <v>346</v>
      </c>
      <c r="AD39" s="7" t="s">
        <v>747</v>
      </c>
      <c r="AE39" s="7" t="s">
        <v>748</v>
      </c>
    </row>
    <row r="40" spans="3:31">
      <c r="C40" s="8" t="s">
        <v>749</v>
      </c>
      <c r="G40" s="7" t="s">
        <v>750</v>
      </c>
      <c r="H40" s="7" t="s">
        <v>751</v>
      </c>
      <c r="L40" s="7" t="s">
        <v>752</v>
      </c>
      <c r="P40" s="7" t="s">
        <v>753</v>
      </c>
      <c r="W40" s="7" t="s">
        <v>754</v>
      </c>
      <c r="X40" s="7" t="s">
        <v>755</v>
      </c>
      <c r="AB40" s="7" t="s">
        <v>756</v>
      </c>
      <c r="AD40" s="7" t="s">
        <v>757</v>
      </c>
      <c r="AE40" s="7" t="s">
        <v>758</v>
      </c>
    </row>
    <row r="41" spans="3:31">
      <c r="C41" s="8" t="s">
        <v>759</v>
      </c>
      <c r="G41" s="7" t="s">
        <v>760</v>
      </c>
      <c r="H41" s="7" t="s">
        <v>761</v>
      </c>
      <c r="L41" s="7" t="s">
        <v>762</v>
      </c>
      <c r="P41" s="7" t="s">
        <v>763</v>
      </c>
      <c r="W41" s="7" t="s">
        <v>22</v>
      </c>
      <c r="X41" s="7" t="s">
        <v>764</v>
      </c>
      <c r="AB41" s="7" t="s">
        <v>765</v>
      </c>
      <c r="AD41" s="7" t="s">
        <v>766</v>
      </c>
      <c r="AE41" s="7" t="s">
        <v>767</v>
      </c>
    </row>
    <row r="42" spans="3:31">
      <c r="C42" s="8" t="s">
        <v>768</v>
      </c>
      <c r="G42" s="7" t="s">
        <v>769</v>
      </c>
      <c r="H42" s="7" t="s">
        <v>770</v>
      </c>
      <c r="L42" s="7" t="s">
        <v>771</v>
      </c>
      <c r="P42" s="7" t="s">
        <v>772</v>
      </c>
      <c r="W42" s="7" t="s">
        <v>773</v>
      </c>
      <c r="AB42" s="7" t="s">
        <v>774</v>
      </c>
      <c r="AD42" s="7" t="s">
        <v>775</v>
      </c>
      <c r="AE42" s="7" t="s">
        <v>776</v>
      </c>
    </row>
    <row r="43" spans="3:31">
      <c r="C43" s="8" t="s">
        <v>777</v>
      </c>
      <c r="G43" s="7" t="s">
        <v>778</v>
      </c>
      <c r="H43" s="7" t="s">
        <v>779</v>
      </c>
      <c r="P43" s="7" t="s">
        <v>780</v>
      </c>
      <c r="W43" s="7" t="s">
        <v>781</v>
      </c>
      <c r="AB43" s="7" t="s">
        <v>782</v>
      </c>
      <c r="AD43" s="7" t="s">
        <v>783</v>
      </c>
      <c r="AE43" s="7" t="s">
        <v>784</v>
      </c>
    </row>
    <row r="44" spans="3:31">
      <c r="C44" s="8" t="s">
        <v>785</v>
      </c>
      <c r="G44" s="7" t="s">
        <v>786</v>
      </c>
      <c r="H44" s="7" t="s">
        <v>787</v>
      </c>
      <c r="P44" s="7" t="s">
        <v>788</v>
      </c>
      <c r="W44" s="7" t="s">
        <v>789</v>
      </c>
      <c r="AB44" s="7" t="s">
        <v>790</v>
      </c>
      <c r="AD44" s="7" t="s">
        <v>791</v>
      </c>
    </row>
    <row r="45" spans="3:31">
      <c r="C45" s="8" t="s">
        <v>792</v>
      </c>
      <c r="G45" s="7" t="s">
        <v>412</v>
      </c>
      <c r="H45" s="7" t="s">
        <v>793</v>
      </c>
      <c r="P45" s="7" t="s">
        <v>794</v>
      </c>
      <c r="W45" s="7" t="s">
        <v>795</v>
      </c>
      <c r="AB45" s="7" t="s">
        <v>796</v>
      </c>
      <c r="AD45" s="7" t="s">
        <v>797</v>
      </c>
    </row>
    <row r="46" spans="3:31">
      <c r="C46" s="8" t="s">
        <v>798</v>
      </c>
      <c r="G46" s="7" t="s">
        <v>799</v>
      </c>
      <c r="H46" s="7" t="s">
        <v>800</v>
      </c>
      <c r="P46" s="7" t="s">
        <v>801</v>
      </c>
      <c r="W46" s="7" t="s">
        <v>802</v>
      </c>
      <c r="AB46" s="7" t="s">
        <v>803</v>
      </c>
      <c r="AD46" s="7" t="s">
        <v>804</v>
      </c>
    </row>
    <row r="47" spans="3:31">
      <c r="C47" s="8" t="s">
        <v>805</v>
      </c>
      <c r="H47" s="7" t="s">
        <v>806</v>
      </c>
      <c r="P47" s="7" t="s">
        <v>807</v>
      </c>
      <c r="W47" s="7" t="s">
        <v>808</v>
      </c>
      <c r="AB47" s="7" t="s">
        <v>407</v>
      </c>
      <c r="AD47" s="7" t="s">
        <v>809</v>
      </c>
    </row>
    <row r="48" spans="3:31">
      <c r="C48" s="8" t="s">
        <v>810</v>
      </c>
      <c r="H48" s="7" t="s">
        <v>811</v>
      </c>
      <c r="P48" s="7" t="s">
        <v>812</v>
      </c>
      <c r="W48" s="7" t="s">
        <v>813</v>
      </c>
      <c r="AB48" s="7" t="s">
        <v>814</v>
      </c>
      <c r="AD48" s="7" t="s">
        <v>815</v>
      </c>
    </row>
    <row r="49" spans="3:28">
      <c r="C49" s="8" t="s">
        <v>816</v>
      </c>
      <c r="H49" s="7" t="s">
        <v>121</v>
      </c>
      <c r="P49" s="7" t="s">
        <v>817</v>
      </c>
      <c r="W49" s="7" t="s">
        <v>818</v>
      </c>
      <c r="AB49" s="7" t="s">
        <v>819</v>
      </c>
    </row>
    <row r="50" spans="3:28">
      <c r="C50" s="8" t="s">
        <v>820</v>
      </c>
      <c r="H50" s="7" t="s">
        <v>821</v>
      </c>
      <c r="P50" s="7" t="s">
        <v>822</v>
      </c>
      <c r="W50" s="7" t="s">
        <v>823</v>
      </c>
      <c r="AB50" s="7" t="s">
        <v>824</v>
      </c>
    </row>
    <row r="51" spans="3:28">
      <c r="C51" s="8" t="s">
        <v>825</v>
      </c>
      <c r="H51" s="7" t="s">
        <v>826</v>
      </c>
      <c r="P51" s="7" t="s">
        <v>827</v>
      </c>
      <c r="W51" s="7" t="s">
        <v>828</v>
      </c>
      <c r="AB51" s="7" t="s">
        <v>829</v>
      </c>
    </row>
    <row r="52" spans="3:28">
      <c r="C52" s="8" t="s">
        <v>301</v>
      </c>
      <c r="H52" s="7" t="s">
        <v>830</v>
      </c>
      <c r="P52" s="7" t="s">
        <v>831</v>
      </c>
      <c r="W52" s="7" t="s">
        <v>832</v>
      </c>
      <c r="AB52" s="7" t="s">
        <v>833</v>
      </c>
    </row>
    <row r="53" spans="3:28">
      <c r="C53" s="8" t="s">
        <v>346</v>
      </c>
      <c r="H53" s="7" t="s">
        <v>105</v>
      </c>
      <c r="P53" s="7" t="s">
        <v>834</v>
      </c>
      <c r="W53" s="7" t="s">
        <v>835</v>
      </c>
      <c r="AB53" s="7" t="s">
        <v>836</v>
      </c>
    </row>
    <row r="54" spans="3:28">
      <c r="C54" s="8" t="s">
        <v>837</v>
      </c>
      <c r="H54" s="7" t="s">
        <v>838</v>
      </c>
      <c r="P54" s="7" t="s">
        <v>427</v>
      </c>
      <c r="W54" s="7" t="s">
        <v>839</v>
      </c>
      <c r="AB54" s="7" t="s">
        <v>840</v>
      </c>
    </row>
    <row r="55" spans="3:28">
      <c r="C55" s="8" t="s">
        <v>841</v>
      </c>
      <c r="H55" s="7" t="s">
        <v>842</v>
      </c>
      <c r="P55" s="7" t="s">
        <v>843</v>
      </c>
      <c r="W55" s="7" t="s">
        <v>701</v>
      </c>
      <c r="AB55" s="7" t="s">
        <v>844</v>
      </c>
    </row>
    <row r="56" spans="3:28">
      <c r="C56" s="8" t="s">
        <v>845</v>
      </c>
      <c r="H56" s="7" t="s">
        <v>846</v>
      </c>
      <c r="P56" s="7" t="s">
        <v>847</v>
      </c>
      <c r="W56" s="7" t="s">
        <v>848</v>
      </c>
      <c r="AB56" s="7" t="s">
        <v>849</v>
      </c>
    </row>
    <row r="57" spans="3:28">
      <c r="C57" s="8" t="s">
        <v>850</v>
      </c>
      <c r="H57" s="7" t="s">
        <v>851</v>
      </c>
      <c r="P57" s="7" t="s">
        <v>852</v>
      </c>
      <c r="W57" s="7" t="s">
        <v>853</v>
      </c>
      <c r="AB57" s="7" t="s">
        <v>854</v>
      </c>
    </row>
    <row r="58" spans="3:28">
      <c r="C58" s="8" t="s">
        <v>855</v>
      </c>
      <c r="H58" s="7" t="s">
        <v>856</v>
      </c>
      <c r="P58" s="7" t="s">
        <v>857</v>
      </c>
      <c r="W58" s="7" t="s">
        <v>858</v>
      </c>
      <c r="AB58" s="7" t="s">
        <v>859</v>
      </c>
    </row>
    <row r="59" spans="3:28">
      <c r="C59" s="8" t="s">
        <v>860</v>
      </c>
      <c r="H59" s="7" t="s">
        <v>861</v>
      </c>
      <c r="P59" s="7" t="s">
        <v>862</v>
      </c>
      <c r="W59" s="7" t="s">
        <v>863</v>
      </c>
      <c r="AB59" s="7" t="s">
        <v>864</v>
      </c>
    </row>
    <row r="60" spans="3:28">
      <c r="C60" s="8" t="s">
        <v>865</v>
      </c>
      <c r="H60" s="7" t="s">
        <v>866</v>
      </c>
      <c r="P60" s="7" t="s">
        <v>754</v>
      </c>
      <c r="W60" s="7" t="s">
        <v>867</v>
      </c>
      <c r="AB60" s="7" t="s">
        <v>868</v>
      </c>
    </row>
    <row r="61" spans="3:28">
      <c r="C61" s="8" t="s">
        <v>800</v>
      </c>
      <c r="H61" s="7" t="s">
        <v>869</v>
      </c>
      <c r="P61" s="7" t="s">
        <v>22</v>
      </c>
      <c r="W61" s="7" t="s">
        <v>870</v>
      </c>
      <c r="AB61" s="7" t="s">
        <v>871</v>
      </c>
    </row>
    <row r="62" spans="3:28">
      <c r="C62" s="8" t="s">
        <v>872</v>
      </c>
      <c r="H62" s="7" t="s">
        <v>873</v>
      </c>
      <c r="P62" s="7" t="s">
        <v>874</v>
      </c>
      <c r="W62" s="7" t="s">
        <v>875</v>
      </c>
      <c r="AB62" s="7" t="s">
        <v>876</v>
      </c>
    </row>
    <row r="63" spans="3:28">
      <c r="C63" s="8" t="s">
        <v>877</v>
      </c>
      <c r="H63" s="7" t="s">
        <v>878</v>
      </c>
      <c r="P63" s="7" t="s">
        <v>879</v>
      </c>
      <c r="W63" s="7" t="s">
        <v>880</v>
      </c>
      <c r="AB63" s="7" t="s">
        <v>881</v>
      </c>
    </row>
    <row r="64" spans="3:28">
      <c r="C64" s="8" t="s">
        <v>882</v>
      </c>
      <c r="H64" s="7" t="s">
        <v>883</v>
      </c>
      <c r="P64" s="7" t="s">
        <v>884</v>
      </c>
      <c r="W64" s="7" t="s">
        <v>885</v>
      </c>
      <c r="AB64" s="7" t="s">
        <v>886</v>
      </c>
    </row>
    <row r="65" spans="3:28">
      <c r="C65" s="8" t="s">
        <v>307</v>
      </c>
      <c r="H65" s="7" t="s">
        <v>887</v>
      </c>
      <c r="P65" s="7" t="s">
        <v>888</v>
      </c>
      <c r="W65" s="7" t="s">
        <v>889</v>
      </c>
      <c r="AB65" s="7" t="s">
        <v>890</v>
      </c>
    </row>
    <row r="66" spans="3:28">
      <c r="C66" s="8" t="s">
        <v>891</v>
      </c>
      <c r="H66" s="7" t="s">
        <v>892</v>
      </c>
      <c r="P66" s="7" t="s">
        <v>893</v>
      </c>
      <c r="AB66" s="7" t="s">
        <v>894</v>
      </c>
    </row>
    <row r="67" spans="3:28">
      <c r="C67" s="8" t="s">
        <v>895</v>
      </c>
      <c r="H67" s="7" t="s">
        <v>896</v>
      </c>
      <c r="P67" s="7" t="s">
        <v>897</v>
      </c>
      <c r="AB67" s="7" t="s">
        <v>898</v>
      </c>
    </row>
    <row r="68" spans="3:28">
      <c r="C68" s="8" t="s">
        <v>899</v>
      </c>
      <c r="H68" s="7" t="s">
        <v>900</v>
      </c>
      <c r="P68" s="7" t="s">
        <v>901</v>
      </c>
      <c r="AB68" s="7" t="s">
        <v>902</v>
      </c>
    </row>
    <row r="69" spans="3:28">
      <c r="C69" s="8" t="s">
        <v>903</v>
      </c>
      <c r="H69" s="7" t="s">
        <v>904</v>
      </c>
      <c r="P69" s="7" t="s">
        <v>905</v>
      </c>
      <c r="AB69" s="7" t="s">
        <v>906</v>
      </c>
    </row>
    <row r="70" spans="3:28">
      <c r="C70" s="8" t="s">
        <v>907</v>
      </c>
      <c r="H70" s="7" t="s">
        <v>908</v>
      </c>
      <c r="P70" s="7" t="s">
        <v>909</v>
      </c>
      <c r="AB70" s="7" t="s">
        <v>910</v>
      </c>
    </row>
    <row r="71" spans="3:28">
      <c r="C71" s="8" t="s">
        <v>911</v>
      </c>
      <c r="H71" s="7" t="s">
        <v>912</v>
      </c>
      <c r="P71" s="7" t="s">
        <v>913</v>
      </c>
      <c r="AB71" s="7" t="s">
        <v>914</v>
      </c>
    </row>
    <row r="72" spans="3:28">
      <c r="C72" s="8" t="s">
        <v>915</v>
      </c>
      <c r="H72" s="7" t="s">
        <v>916</v>
      </c>
      <c r="P72" s="7" t="s">
        <v>917</v>
      </c>
      <c r="AB72" s="7" t="s">
        <v>918</v>
      </c>
    </row>
    <row r="73" spans="3:28">
      <c r="C73" s="8" t="s">
        <v>22</v>
      </c>
      <c r="H73" s="7" t="s">
        <v>919</v>
      </c>
      <c r="P73" s="7" t="s">
        <v>920</v>
      </c>
      <c r="AB73" s="7" t="s">
        <v>921</v>
      </c>
    </row>
    <row r="74" spans="3:28">
      <c r="C74" s="8" t="s">
        <v>922</v>
      </c>
      <c r="H74" s="7" t="s">
        <v>923</v>
      </c>
      <c r="P74" s="7" t="s">
        <v>924</v>
      </c>
      <c r="AB74" s="7" t="s">
        <v>279</v>
      </c>
    </row>
    <row r="75" spans="3:28">
      <c r="C75" s="8" t="s">
        <v>925</v>
      </c>
      <c r="H75" s="7" t="s">
        <v>926</v>
      </c>
      <c r="P75" s="7" t="s">
        <v>927</v>
      </c>
      <c r="AB75" s="7" t="s">
        <v>928</v>
      </c>
    </row>
    <row r="76" spans="3:28">
      <c r="C76" s="8" t="s">
        <v>929</v>
      </c>
      <c r="H76" s="7" t="s">
        <v>930</v>
      </c>
      <c r="P76" s="7" t="s">
        <v>823</v>
      </c>
      <c r="AB76" s="7" t="s">
        <v>931</v>
      </c>
    </row>
    <row r="77" spans="3:28">
      <c r="C77" s="8" t="s">
        <v>932</v>
      </c>
      <c r="H77" s="7" t="s">
        <v>933</v>
      </c>
      <c r="P77" s="7" t="s">
        <v>934</v>
      </c>
      <c r="AB77" s="7" t="s">
        <v>935</v>
      </c>
    </row>
    <row r="78" spans="3:28">
      <c r="C78" s="8" t="s">
        <v>936</v>
      </c>
      <c r="H78" s="7" t="s">
        <v>937</v>
      </c>
      <c r="P78" s="7" t="s">
        <v>835</v>
      </c>
      <c r="AB78" s="7" t="s">
        <v>938</v>
      </c>
    </row>
    <row r="79" spans="3:28">
      <c r="C79" s="8" t="s">
        <v>939</v>
      </c>
      <c r="H79" s="7" t="s">
        <v>940</v>
      </c>
      <c r="P79" s="7" t="s">
        <v>687</v>
      </c>
      <c r="AB79" s="7" t="s">
        <v>941</v>
      </c>
    </row>
    <row r="80" spans="3:28">
      <c r="C80" s="8" t="s">
        <v>942</v>
      </c>
      <c r="H80" s="7" t="s">
        <v>943</v>
      </c>
      <c r="P80" s="7" t="s">
        <v>253</v>
      </c>
      <c r="AB80" s="7" t="s">
        <v>944</v>
      </c>
    </row>
    <row r="81" spans="3:28">
      <c r="C81" s="8" t="s">
        <v>945</v>
      </c>
      <c r="H81" s="7" t="s">
        <v>946</v>
      </c>
      <c r="P81" s="7" t="s">
        <v>947</v>
      </c>
      <c r="AB81" s="7" t="s">
        <v>28</v>
      </c>
    </row>
    <row r="82" spans="3:28">
      <c r="C82" s="8" t="s">
        <v>948</v>
      </c>
      <c r="H82" s="7" t="s">
        <v>949</v>
      </c>
      <c r="P82" s="7" t="s">
        <v>950</v>
      </c>
      <c r="AB82" s="7" t="s">
        <v>951</v>
      </c>
    </row>
    <row r="83" spans="3:28">
      <c r="C83" s="8" t="s">
        <v>952</v>
      </c>
      <c r="H83" s="7" t="s">
        <v>953</v>
      </c>
      <c r="P83" s="7" t="s">
        <v>954</v>
      </c>
      <c r="AB83" s="7" t="s">
        <v>955</v>
      </c>
    </row>
    <row r="84" spans="3:28">
      <c r="C84" s="8" t="s">
        <v>956</v>
      </c>
      <c r="H84" s="7" t="s">
        <v>957</v>
      </c>
      <c r="P84" s="7" t="s">
        <v>958</v>
      </c>
      <c r="AB84" s="7" t="s">
        <v>959</v>
      </c>
    </row>
    <row r="85" spans="3:28">
      <c r="C85" s="8" t="s">
        <v>898</v>
      </c>
      <c r="H85" s="7" t="s">
        <v>960</v>
      </c>
      <c r="P85" s="7" t="s">
        <v>961</v>
      </c>
      <c r="AB85" s="7" t="s">
        <v>962</v>
      </c>
    </row>
    <row r="86" spans="3:28">
      <c r="C86" s="8" t="s">
        <v>340</v>
      </c>
      <c r="H86" s="7" t="s">
        <v>963</v>
      </c>
      <c r="P86" s="7" t="s">
        <v>964</v>
      </c>
      <c r="AB86" s="7" t="s">
        <v>965</v>
      </c>
    </row>
    <row r="87" spans="3:28">
      <c r="C87" s="8" t="s">
        <v>966</v>
      </c>
      <c r="H87" s="7" t="s">
        <v>967</v>
      </c>
      <c r="P87" s="7" t="s">
        <v>968</v>
      </c>
      <c r="AB87" s="7" t="s">
        <v>412</v>
      </c>
    </row>
    <row r="88" spans="3:28">
      <c r="C88" s="8" t="s">
        <v>969</v>
      </c>
      <c r="H88" s="7" t="s">
        <v>648</v>
      </c>
      <c r="P88" s="7" t="s">
        <v>970</v>
      </c>
      <c r="AB88" s="7" t="s">
        <v>971</v>
      </c>
    </row>
    <row r="89" spans="3:28">
      <c r="C89" s="8" t="s">
        <v>906</v>
      </c>
      <c r="H89" s="7" t="s">
        <v>972</v>
      </c>
      <c r="P89" s="7" t="s">
        <v>973</v>
      </c>
    </row>
    <row r="90" spans="3:28">
      <c r="C90" s="8" t="s">
        <v>589</v>
      </c>
      <c r="H90" s="7" t="s">
        <v>974</v>
      </c>
      <c r="P90" s="7" t="s">
        <v>975</v>
      </c>
    </row>
    <row r="91" spans="3:28">
      <c r="C91" s="8" t="s">
        <v>253</v>
      </c>
      <c r="H91" s="7" t="s">
        <v>976</v>
      </c>
      <c r="P91" s="7" t="s">
        <v>977</v>
      </c>
    </row>
    <row r="92" spans="3:28">
      <c r="C92" s="8" t="s">
        <v>978</v>
      </c>
      <c r="H92" s="7" t="s">
        <v>979</v>
      </c>
      <c r="P92" s="7" t="s">
        <v>980</v>
      </c>
    </row>
    <row r="93" spans="3:28">
      <c r="C93" s="8" t="s">
        <v>981</v>
      </c>
      <c r="H93" s="7" t="s">
        <v>982</v>
      </c>
      <c r="P93" s="7" t="s">
        <v>983</v>
      </c>
    </row>
    <row r="94" spans="3:28">
      <c r="C94" s="8" t="s">
        <v>984</v>
      </c>
      <c r="H94" s="7" t="s">
        <v>985</v>
      </c>
      <c r="P94" s="7" t="s">
        <v>986</v>
      </c>
    </row>
    <row r="95" spans="3:28">
      <c r="C95" s="8" t="s">
        <v>775</v>
      </c>
      <c r="H95" s="7" t="s">
        <v>987</v>
      </c>
      <c r="P95" s="7" t="s">
        <v>988</v>
      </c>
    </row>
    <row r="96" spans="3:28">
      <c r="C96" s="8" t="s">
        <v>527</v>
      </c>
      <c r="H96" s="7" t="s">
        <v>989</v>
      </c>
      <c r="P96" s="7" t="s">
        <v>990</v>
      </c>
    </row>
    <row r="97" spans="3:16">
      <c r="C97" s="8" t="s">
        <v>991</v>
      </c>
      <c r="H97" s="7" t="s">
        <v>992</v>
      </c>
      <c r="P97" s="7" t="s">
        <v>993</v>
      </c>
    </row>
    <row r="98" spans="3:16">
      <c r="C98" s="8" t="s">
        <v>994</v>
      </c>
      <c r="H98" s="7" t="s">
        <v>995</v>
      </c>
      <c r="P98" s="7" t="s">
        <v>996</v>
      </c>
    </row>
    <row r="99" spans="3:16">
      <c r="C99" s="8" t="s">
        <v>997</v>
      </c>
      <c r="H99" s="7" t="s">
        <v>998</v>
      </c>
      <c r="P99" s="7" t="s">
        <v>999</v>
      </c>
    </row>
    <row r="100" spans="3:16">
      <c r="C100" s="8" t="s">
        <v>1000</v>
      </c>
      <c r="H100" s="7" t="s">
        <v>1001</v>
      </c>
      <c r="P100" s="7" t="s">
        <v>1002</v>
      </c>
    </row>
    <row r="101" spans="3:16">
      <c r="C101" s="8" t="s">
        <v>1003</v>
      </c>
      <c r="H101" s="7" t="s">
        <v>1004</v>
      </c>
      <c r="P101" s="7" t="s">
        <v>1005</v>
      </c>
    </row>
    <row r="102" spans="3:16">
      <c r="C102" s="8" t="s">
        <v>1006</v>
      </c>
      <c r="H102" s="7" t="s">
        <v>1007</v>
      </c>
      <c r="P102" s="7" t="s">
        <v>1008</v>
      </c>
    </row>
    <row r="103" spans="3:16">
      <c r="C103" s="8" t="s">
        <v>1009</v>
      </c>
      <c r="H103" s="7" t="s">
        <v>1010</v>
      </c>
      <c r="P103" s="7" t="s">
        <v>1011</v>
      </c>
    </row>
    <row r="104" spans="3:16">
      <c r="C104" s="8" t="s">
        <v>1012</v>
      </c>
      <c r="H104" s="7" t="s">
        <v>1013</v>
      </c>
      <c r="P104" s="7" t="s">
        <v>1014</v>
      </c>
    </row>
    <row r="105" spans="3:16">
      <c r="C105" s="8" t="s">
        <v>395</v>
      </c>
      <c r="H105" s="7" t="s">
        <v>1015</v>
      </c>
      <c r="P105" s="7" t="s">
        <v>1016</v>
      </c>
    </row>
    <row r="106" spans="3:16">
      <c r="C106" s="8" t="s">
        <v>1017</v>
      </c>
      <c r="H106" s="7" t="s">
        <v>1018</v>
      </c>
      <c r="P106" s="7" t="s">
        <v>1019</v>
      </c>
    </row>
    <row r="107" spans="3:16">
      <c r="C107" s="8" t="s">
        <v>1020</v>
      </c>
      <c r="H107" s="7" t="s">
        <v>1021</v>
      </c>
      <c r="P107" s="7" t="s">
        <v>1022</v>
      </c>
    </row>
    <row r="108" spans="3:16">
      <c r="C108" s="8" t="s">
        <v>1023</v>
      </c>
      <c r="H108" s="7" t="s">
        <v>1024</v>
      </c>
      <c r="P108" s="7" t="s">
        <v>1025</v>
      </c>
    </row>
    <row r="109" spans="3:16">
      <c r="C109" s="8" t="s">
        <v>1026</v>
      </c>
      <c r="H109" s="7" t="s">
        <v>1027</v>
      </c>
      <c r="P109" s="7" t="s">
        <v>1028</v>
      </c>
    </row>
    <row r="110" spans="3:16">
      <c r="C110" s="8" t="s">
        <v>1029</v>
      </c>
      <c r="H110" s="7" t="s">
        <v>1030</v>
      </c>
      <c r="P110" s="7" t="s">
        <v>1031</v>
      </c>
    </row>
    <row r="111" spans="3:16">
      <c r="C111" s="8" t="s">
        <v>1032</v>
      </c>
      <c r="H111" s="7" t="s">
        <v>1033</v>
      </c>
      <c r="P111" s="7" t="s">
        <v>1034</v>
      </c>
    </row>
    <row r="112" spans="3:16">
      <c r="C112" s="8" t="s">
        <v>1035</v>
      </c>
      <c r="H112" s="7" t="s">
        <v>1036</v>
      </c>
      <c r="P112" s="7" t="s">
        <v>1037</v>
      </c>
    </row>
    <row r="113" spans="3:16">
      <c r="C113" s="8" t="s">
        <v>746</v>
      </c>
      <c r="H113" s="7" t="s">
        <v>1038</v>
      </c>
      <c r="P113" s="7" t="s">
        <v>1039</v>
      </c>
    </row>
    <row r="114" spans="3:16">
      <c r="C114" s="8" t="s">
        <v>1040</v>
      </c>
      <c r="H114" s="7" t="s">
        <v>1041</v>
      </c>
      <c r="P114" s="7" t="s">
        <v>1042</v>
      </c>
    </row>
    <row r="115" spans="3:16">
      <c r="C115" s="8" t="s">
        <v>1043</v>
      </c>
      <c r="H115" s="7" t="s">
        <v>1044</v>
      </c>
      <c r="P115" s="7" t="s">
        <v>1045</v>
      </c>
    </row>
    <row r="116" spans="3:16">
      <c r="C116" s="8" t="s">
        <v>1046</v>
      </c>
      <c r="H116" s="7" t="s">
        <v>1047</v>
      </c>
      <c r="P116" s="7" t="s">
        <v>1048</v>
      </c>
    </row>
    <row r="117" spans="3:16">
      <c r="C117" s="8" t="s">
        <v>1049</v>
      </c>
      <c r="H117" s="7" t="s">
        <v>1050</v>
      </c>
      <c r="P117" s="7" t="s">
        <v>1051</v>
      </c>
    </row>
    <row r="118" spans="3:16">
      <c r="C118" s="8" t="s">
        <v>425</v>
      </c>
      <c r="H118" s="7" t="s">
        <v>1052</v>
      </c>
    </row>
    <row r="119" spans="3:16">
      <c r="C119" s="8" t="s">
        <v>1053</v>
      </c>
      <c r="H119" s="7" t="s">
        <v>1054</v>
      </c>
    </row>
    <row r="120" spans="3:16">
      <c r="C120" s="8" t="s">
        <v>1025</v>
      </c>
      <c r="H120" s="7" t="s">
        <v>1055</v>
      </c>
    </row>
    <row r="121" spans="3:16">
      <c r="C121" s="8" t="s">
        <v>1056</v>
      </c>
      <c r="H121" s="7" t="s">
        <v>1057</v>
      </c>
    </row>
    <row r="122" spans="3:16">
      <c r="C122" s="8" t="s">
        <v>1058</v>
      </c>
      <c r="H122" s="7" t="s">
        <v>1059</v>
      </c>
    </row>
    <row r="123" spans="3:16">
      <c r="C123" s="8" t="s">
        <v>1060</v>
      </c>
      <c r="H123" s="7" t="s">
        <v>1061</v>
      </c>
    </row>
    <row r="124" spans="3:16">
      <c r="C124" s="8" t="s">
        <v>1062</v>
      </c>
      <c r="H124" s="7" t="s">
        <v>1063</v>
      </c>
    </row>
    <row r="125" spans="3:16">
      <c r="C125" s="8" t="s">
        <v>1064</v>
      </c>
    </row>
    <row r="126" spans="3:16">
      <c r="C126" s="8" t="s">
        <v>1065</v>
      </c>
    </row>
  </sheetData>
  <pageMargins left="0.7" right="0.7" top="0.75" bottom="0.75" header="0.3" footer="0.3"/>
  <tableParts count="3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0397-881C-4063-82D2-53271452EA3A}">
  <sheetPr codeName="Hoja5"/>
  <dimension ref="A1:G44"/>
  <sheetViews>
    <sheetView zoomScale="70" zoomScaleNormal="70" workbookViewId="0">
      <selection activeCell="A3" sqref="A3:A15"/>
    </sheetView>
  </sheetViews>
  <sheetFormatPr baseColWidth="10" defaultColWidth="11.453125" defaultRowHeight="14.5"/>
  <cols>
    <col min="1" max="1" width="49.7265625" style="9" customWidth="1"/>
    <col min="2" max="2" width="5.7265625" style="9" customWidth="1"/>
    <col min="3" max="3" width="40.453125" style="18" customWidth="1"/>
    <col min="4" max="4" width="29.26953125" style="9" customWidth="1"/>
    <col min="5" max="5" width="54.1796875" style="9" customWidth="1"/>
  </cols>
  <sheetData>
    <row r="1" spans="1:5" ht="52.15" customHeight="1">
      <c r="A1" s="96" t="s">
        <v>1199</v>
      </c>
      <c r="B1" s="96"/>
      <c r="C1" s="96"/>
      <c r="D1" s="96"/>
      <c r="E1" s="96"/>
    </row>
    <row r="2" spans="1:5" ht="34.9" customHeight="1" thickBot="1">
      <c r="A2" s="119" t="s">
        <v>1223</v>
      </c>
      <c r="B2" s="120"/>
      <c r="C2" s="120"/>
      <c r="D2" s="120"/>
      <c r="E2" s="121"/>
    </row>
    <row r="3" spans="1:5" ht="34.9" customHeight="1">
      <c r="A3" s="114" t="s">
        <v>1224</v>
      </c>
      <c r="B3" s="30">
        <v>44</v>
      </c>
      <c r="C3" s="130" t="s">
        <v>1225</v>
      </c>
      <c r="D3" s="131"/>
      <c r="E3" s="31" t="s">
        <v>0</v>
      </c>
    </row>
    <row r="4" spans="1:5" ht="34.9" customHeight="1">
      <c r="A4" s="115"/>
      <c r="B4" s="29">
        <v>45</v>
      </c>
      <c r="C4" s="106" t="s">
        <v>1226</v>
      </c>
      <c r="D4" s="108"/>
      <c r="E4" s="40" t="s">
        <v>0</v>
      </c>
    </row>
    <row r="5" spans="1:5" ht="18" customHeight="1">
      <c r="A5" s="115"/>
      <c r="B5" s="110">
        <v>46</v>
      </c>
      <c r="C5" s="117" t="s">
        <v>1227</v>
      </c>
      <c r="D5" s="117"/>
      <c r="E5" s="37" t="s">
        <v>0</v>
      </c>
    </row>
    <row r="6" spans="1:5" ht="18" customHeight="1">
      <c r="A6" s="115"/>
      <c r="B6" s="110"/>
      <c r="C6" s="117"/>
      <c r="D6" s="117"/>
      <c r="E6" s="37" t="s">
        <v>0</v>
      </c>
    </row>
    <row r="7" spans="1:5" ht="18" customHeight="1">
      <c r="A7" s="115"/>
      <c r="B7" s="110"/>
      <c r="C7" s="117"/>
      <c r="D7" s="117"/>
      <c r="E7" s="37" t="s">
        <v>0</v>
      </c>
    </row>
    <row r="8" spans="1:5" ht="18" customHeight="1">
      <c r="A8" s="115"/>
      <c r="B8" s="110"/>
      <c r="C8" s="117"/>
      <c r="D8" s="117"/>
      <c r="E8" s="37" t="s">
        <v>0</v>
      </c>
    </row>
    <row r="9" spans="1:5" ht="18" customHeight="1">
      <c r="A9" s="115"/>
      <c r="B9" s="110"/>
      <c r="C9" s="117"/>
      <c r="D9" s="117"/>
      <c r="E9" s="37" t="s">
        <v>0</v>
      </c>
    </row>
    <row r="10" spans="1:5" ht="18" customHeight="1">
      <c r="A10" s="115"/>
      <c r="B10" s="110"/>
      <c r="C10" s="117"/>
      <c r="D10" s="117"/>
      <c r="E10" s="37" t="s">
        <v>0</v>
      </c>
    </row>
    <row r="11" spans="1:5" ht="18" customHeight="1">
      <c r="A11" s="115"/>
      <c r="B11" s="110"/>
      <c r="C11" s="117"/>
      <c r="D11" s="117"/>
      <c r="E11" s="37" t="s">
        <v>0</v>
      </c>
    </row>
    <row r="12" spans="1:5" ht="18" customHeight="1">
      <c r="A12" s="115"/>
      <c r="B12" s="110"/>
      <c r="C12" s="117"/>
      <c r="D12" s="117"/>
      <c r="E12" s="37" t="s">
        <v>0</v>
      </c>
    </row>
    <row r="13" spans="1:5" ht="18" customHeight="1">
      <c r="A13" s="115"/>
      <c r="B13" s="110"/>
      <c r="C13" s="117"/>
      <c r="D13" s="117"/>
      <c r="E13" s="37" t="s">
        <v>0</v>
      </c>
    </row>
    <row r="14" spans="1:5" ht="18" customHeight="1">
      <c r="A14" s="115"/>
      <c r="B14" s="110"/>
      <c r="C14" s="117"/>
      <c r="D14" s="117"/>
      <c r="E14" s="37" t="s">
        <v>0</v>
      </c>
    </row>
    <row r="15" spans="1:5" ht="34.9" customHeight="1" thickBot="1">
      <c r="A15" s="116"/>
      <c r="B15" s="34">
        <v>47</v>
      </c>
      <c r="C15" s="138" t="s">
        <v>1228</v>
      </c>
      <c r="D15" s="139"/>
      <c r="E15" s="39"/>
    </row>
    <row r="16" spans="1:5" ht="34.9" customHeight="1">
      <c r="A16" s="114" t="s">
        <v>1229</v>
      </c>
      <c r="B16" s="30">
        <v>48</v>
      </c>
      <c r="C16" s="130" t="s">
        <v>1230</v>
      </c>
      <c r="D16" s="131"/>
      <c r="E16" s="31" t="s">
        <v>0</v>
      </c>
    </row>
    <row r="17" spans="1:5" ht="34.9" customHeight="1">
      <c r="A17" s="115"/>
      <c r="B17" s="29">
        <v>49</v>
      </c>
      <c r="C17" s="106" t="s">
        <v>1231</v>
      </c>
      <c r="D17" s="107"/>
      <c r="E17" s="40" t="s">
        <v>0</v>
      </c>
    </row>
    <row r="18" spans="1:5" ht="34.9" customHeight="1">
      <c r="A18" s="115"/>
      <c r="B18" s="29">
        <v>50</v>
      </c>
      <c r="C18" s="106" t="s">
        <v>1232</v>
      </c>
      <c r="D18" s="108"/>
      <c r="E18" s="40" t="s">
        <v>0</v>
      </c>
    </row>
    <row r="19" spans="1:5" ht="34.9" customHeight="1">
      <c r="A19" s="115"/>
      <c r="B19" s="29">
        <v>51</v>
      </c>
      <c r="C19" s="117" t="s">
        <v>1233</v>
      </c>
      <c r="D19" s="117"/>
      <c r="E19" s="42"/>
    </row>
    <row r="20" spans="1:5" ht="34.9" customHeight="1">
      <c r="A20" s="115"/>
      <c r="B20" s="29">
        <v>52</v>
      </c>
      <c r="C20" s="106" t="s">
        <v>1234</v>
      </c>
      <c r="D20" s="108"/>
      <c r="E20" s="40" t="s">
        <v>0</v>
      </c>
    </row>
    <row r="21" spans="1:5" ht="34.9" customHeight="1">
      <c r="A21" s="115"/>
      <c r="B21" s="29">
        <v>53</v>
      </c>
      <c r="C21" s="109" t="str">
        <f>IF(E20="Soluciones alternativas","Si seleccionó soluciones alternativas, ¿Cuáles?",(IF(E20="Conexión con el prestador del servicio","NO APLICA",IF(E20="No está definido","NO APLICA",IF(E20="N/A","NO APLICA","Si seleccionó soluciones alternativas, ¿Cuáles?")))))</f>
        <v>Si seleccionó soluciones alternativas, ¿Cuáles?</v>
      </c>
      <c r="D21" s="109"/>
      <c r="E21" s="32"/>
    </row>
    <row r="22" spans="1:5" ht="50.5" customHeight="1">
      <c r="A22" s="115"/>
      <c r="B22" s="29">
        <v>54</v>
      </c>
      <c r="C22" s="106" t="s">
        <v>1235</v>
      </c>
      <c r="D22" s="108"/>
      <c r="E22" s="40" t="s">
        <v>0</v>
      </c>
    </row>
    <row r="23" spans="1:5" ht="34.9" customHeight="1">
      <c r="A23" s="115"/>
      <c r="B23" s="29">
        <v>55</v>
      </c>
      <c r="C23" s="106" t="s">
        <v>1236</v>
      </c>
      <c r="D23" s="108"/>
      <c r="E23" s="40" t="s">
        <v>0</v>
      </c>
    </row>
    <row r="24" spans="1:5" ht="34.9" customHeight="1">
      <c r="A24" s="115"/>
      <c r="B24" s="29">
        <v>56</v>
      </c>
      <c r="C24" s="106" t="s">
        <v>1237</v>
      </c>
      <c r="D24" s="108"/>
      <c r="E24" s="40" t="s">
        <v>0</v>
      </c>
    </row>
    <row r="25" spans="1:5" ht="34.9" customHeight="1">
      <c r="A25" s="115"/>
      <c r="B25" s="29">
        <v>57</v>
      </c>
      <c r="C25" s="106" t="s">
        <v>1238</v>
      </c>
      <c r="D25" s="108"/>
      <c r="E25" s="40" t="s">
        <v>0</v>
      </c>
    </row>
    <row r="26" spans="1:5" ht="18" customHeight="1">
      <c r="A26" s="115"/>
      <c r="B26" s="132">
        <v>58</v>
      </c>
      <c r="C26" s="134" t="str">
        <f>IF(E25="NO","NO APLICA","¿Dónde está ubicado? (Seleccione hasta 2 opciones)")</f>
        <v>¿Dónde está ubicado? (Seleccione hasta 2 opciones)</v>
      </c>
      <c r="D26" s="135"/>
      <c r="E26" s="40"/>
    </row>
    <row r="27" spans="1:5" ht="18" customHeight="1">
      <c r="A27" s="115"/>
      <c r="B27" s="133"/>
      <c r="C27" s="136"/>
      <c r="D27" s="137"/>
      <c r="E27" s="40"/>
    </row>
    <row r="28" spans="1:5" ht="18" customHeight="1">
      <c r="A28" s="115"/>
      <c r="B28" s="110">
        <v>59</v>
      </c>
      <c r="C28" s="109" t="str">
        <f>IF(E25="NO","NO APLICA","Tipo de disposición (Seleccione hasta 3 opciones)")</f>
        <v>Tipo de disposición (Seleccione hasta 3 opciones)</v>
      </c>
      <c r="D28" s="109"/>
      <c r="E28" s="37"/>
    </row>
    <row r="29" spans="1:5" ht="18" customHeight="1">
      <c r="A29" s="115"/>
      <c r="B29" s="110"/>
      <c r="C29" s="109"/>
      <c r="D29" s="109"/>
      <c r="E29" s="37"/>
    </row>
    <row r="30" spans="1:5" ht="18" customHeight="1">
      <c r="A30" s="115"/>
      <c r="B30" s="110"/>
      <c r="C30" s="109"/>
      <c r="D30" s="109"/>
      <c r="E30" s="37"/>
    </row>
    <row r="31" spans="1:5" ht="34.9" customHeight="1" thickBot="1">
      <c r="A31" s="116"/>
      <c r="B31" s="34">
        <v>60</v>
      </c>
      <c r="C31" s="138" t="s">
        <v>1239</v>
      </c>
      <c r="D31" s="139"/>
      <c r="E31" s="43" t="s">
        <v>0</v>
      </c>
    </row>
    <row r="32" spans="1:5" ht="34.9" customHeight="1">
      <c r="A32" s="114" t="s">
        <v>1240</v>
      </c>
      <c r="B32" s="30">
        <v>61</v>
      </c>
      <c r="C32" s="130" t="s">
        <v>1241</v>
      </c>
      <c r="D32" s="131"/>
      <c r="E32" s="31" t="s">
        <v>0</v>
      </c>
    </row>
    <row r="33" spans="1:7" ht="34.9" customHeight="1" thickBot="1">
      <c r="A33" s="116"/>
      <c r="B33" s="34">
        <v>62</v>
      </c>
      <c r="C33" s="138" t="s">
        <v>1242</v>
      </c>
      <c r="D33" s="139"/>
      <c r="E33" s="43" t="s">
        <v>0</v>
      </c>
    </row>
    <row r="34" spans="1:7" ht="34.9" customHeight="1">
      <c r="A34" s="114" t="s">
        <v>1243</v>
      </c>
      <c r="B34" s="30">
        <v>63</v>
      </c>
      <c r="C34" s="130" t="s">
        <v>1244</v>
      </c>
      <c r="D34" s="141"/>
      <c r="E34" s="31" t="s">
        <v>0</v>
      </c>
    </row>
    <row r="35" spans="1:7" ht="69" customHeight="1">
      <c r="A35" s="115"/>
      <c r="B35" s="29">
        <v>64</v>
      </c>
      <c r="C35" s="106" t="s">
        <v>1245</v>
      </c>
      <c r="D35" s="107"/>
      <c r="E35" s="32"/>
    </row>
    <row r="36" spans="1:7" ht="34.9" customHeight="1">
      <c r="A36" s="115"/>
      <c r="B36" s="29">
        <v>65</v>
      </c>
      <c r="C36" s="117" t="s">
        <v>1246</v>
      </c>
      <c r="D36" s="117"/>
      <c r="E36" s="40" t="s">
        <v>0</v>
      </c>
    </row>
    <row r="37" spans="1:7" ht="34.9" customHeight="1">
      <c r="A37" s="115"/>
      <c r="B37" s="29">
        <v>66</v>
      </c>
      <c r="C37" s="117" t="s">
        <v>1247</v>
      </c>
      <c r="D37" s="117"/>
      <c r="E37" s="40" t="s">
        <v>0</v>
      </c>
    </row>
    <row r="38" spans="1:7" ht="34.9" customHeight="1">
      <c r="A38" s="115"/>
      <c r="B38" s="29">
        <v>67</v>
      </c>
      <c r="C38" s="117" t="s">
        <v>1248</v>
      </c>
      <c r="D38" s="117"/>
      <c r="E38" s="40" t="s">
        <v>0</v>
      </c>
    </row>
    <row r="39" spans="1:7" ht="34.9" customHeight="1">
      <c r="A39" s="115"/>
      <c r="B39" s="29">
        <v>68</v>
      </c>
      <c r="C39" s="117" t="s">
        <v>1249</v>
      </c>
      <c r="D39" s="117"/>
      <c r="E39" s="40" t="s">
        <v>0</v>
      </c>
    </row>
    <row r="40" spans="1:7" ht="34.9" customHeight="1">
      <c r="A40" s="115"/>
      <c r="B40" s="29">
        <v>69</v>
      </c>
      <c r="C40" s="117" t="s">
        <v>1250</v>
      </c>
      <c r="D40" s="117"/>
      <c r="E40" s="38"/>
    </row>
    <row r="41" spans="1:7" ht="34.9" customHeight="1" thickBot="1">
      <c r="A41" s="116"/>
      <c r="B41" s="29">
        <v>70</v>
      </c>
      <c r="C41" s="140" t="s">
        <v>1251</v>
      </c>
      <c r="D41" s="140"/>
      <c r="E41" s="43" t="s">
        <v>0</v>
      </c>
      <c r="G41" s="77"/>
    </row>
    <row r="42" spans="1:7" ht="34.9" customHeight="1">
      <c r="A42" s="114" t="s">
        <v>1252</v>
      </c>
      <c r="B42" s="30">
        <v>71</v>
      </c>
      <c r="C42" s="142" t="s">
        <v>1253</v>
      </c>
      <c r="D42" s="142"/>
      <c r="E42" s="31" t="s">
        <v>0</v>
      </c>
    </row>
    <row r="43" spans="1:7" ht="44.5" customHeight="1">
      <c r="A43" s="115"/>
      <c r="B43" s="29">
        <v>72</v>
      </c>
      <c r="C43" s="109" t="str">
        <f>IF(E42="NO","NO APLICA","¿Cuál es el Acuerdo del Concejo Municipal para la creación del FSRI (Fondo Solidaridad y Redistribución de Ingresos)?. Indicar número de acto administrativo y fecha")</f>
        <v>¿Cuál es el Acuerdo del Concejo Municipal para la creación del FSRI (Fondo Solidaridad y Redistribución de Ingresos)?. Indicar número de acto administrativo y fecha</v>
      </c>
      <c r="D43" s="109"/>
      <c r="E43" s="38"/>
    </row>
    <row r="44" spans="1:7" ht="45" customHeight="1" thickBot="1">
      <c r="A44" s="116"/>
      <c r="B44" s="34">
        <v>73</v>
      </c>
      <c r="C44" s="129" t="str">
        <f>IF(E42="NO","NO APLICA","¿Cuál es el Acuerdo Municipal de porcentajes de subsidios y contribuciones para aplicar en la vigencia?. Indicar número de acto administrativo y fecha")</f>
        <v>¿Cuál es el Acuerdo Municipal de porcentajes de subsidios y contribuciones para aplicar en la vigencia?. Indicar número de acto administrativo y fecha</v>
      </c>
      <c r="D44" s="129"/>
      <c r="E44" s="39"/>
    </row>
  </sheetData>
  <sheetProtection formatRows="0" selectLockedCells="1"/>
  <mergeCells count="40">
    <mergeCell ref="C4:D4"/>
    <mergeCell ref="A42:A44"/>
    <mergeCell ref="C31:D31"/>
    <mergeCell ref="A16:A31"/>
    <mergeCell ref="C32:D32"/>
    <mergeCell ref="A32:A33"/>
    <mergeCell ref="C35:D35"/>
    <mergeCell ref="A34:A41"/>
    <mergeCell ref="C42:D42"/>
    <mergeCell ref="C44:D44"/>
    <mergeCell ref="C18:D18"/>
    <mergeCell ref="C19:D19"/>
    <mergeCell ref="C22:D22"/>
    <mergeCell ref="C43:D43"/>
    <mergeCell ref="B28:B30"/>
    <mergeCell ref="C40:D40"/>
    <mergeCell ref="C17:D17"/>
    <mergeCell ref="C41:D41"/>
    <mergeCell ref="C33:D33"/>
    <mergeCell ref="C34:D34"/>
    <mergeCell ref="C36:D36"/>
    <mergeCell ref="C37:D37"/>
    <mergeCell ref="C38:D38"/>
    <mergeCell ref="C39:D39"/>
    <mergeCell ref="A3:A15"/>
    <mergeCell ref="C28:D30"/>
    <mergeCell ref="A1:E1"/>
    <mergeCell ref="A2:E2"/>
    <mergeCell ref="C3:D3"/>
    <mergeCell ref="B26:B27"/>
    <mergeCell ref="C26:D27"/>
    <mergeCell ref="C23:D23"/>
    <mergeCell ref="C24:D24"/>
    <mergeCell ref="C25:D25"/>
    <mergeCell ref="C5:D14"/>
    <mergeCell ref="B5:B14"/>
    <mergeCell ref="C15:D15"/>
    <mergeCell ref="C20:D20"/>
    <mergeCell ref="C21:D21"/>
    <mergeCell ref="C16:D16"/>
  </mergeCells>
  <conditionalFormatting sqref="C21:D21">
    <cfRule type="expression" dxfId="70" priority="8">
      <formula>$E$20="Seleccione"</formula>
    </cfRule>
  </conditionalFormatting>
  <conditionalFormatting sqref="C26:D30">
    <cfRule type="expression" dxfId="69" priority="6">
      <formula>$E$25="Seleccione"</formula>
    </cfRule>
  </conditionalFormatting>
  <conditionalFormatting sqref="C43:D44">
    <cfRule type="expression" dxfId="68" priority="2">
      <formula>$E$42="Seleccione"</formula>
    </cfRule>
  </conditionalFormatting>
  <conditionalFormatting sqref="C21:E21">
    <cfRule type="expression" dxfId="67" priority="16">
      <formula>$C$21="NO APLICA"</formula>
    </cfRule>
  </conditionalFormatting>
  <conditionalFormatting sqref="C26:E30">
    <cfRule type="expression" dxfId="66" priority="14">
      <formula>$E$25="NO"</formula>
    </cfRule>
  </conditionalFormatting>
  <conditionalFormatting sqref="C43:E44">
    <cfRule type="expression" dxfId="65" priority="12">
      <formula>$E$42="NO"</formula>
    </cfRule>
  </conditionalFormatting>
  <conditionalFormatting sqref="E3:E14">
    <cfRule type="containsText" dxfId="64" priority="11" operator="containsText" text="Seleccione">
      <formula>NOT(ISERROR(SEARCH("Seleccione",E3)))</formula>
    </cfRule>
  </conditionalFormatting>
  <conditionalFormatting sqref="E16:E18">
    <cfRule type="containsText" dxfId="63" priority="10" operator="containsText" text="Seleccione">
      <formula>NOT(ISERROR(SEARCH("Seleccione",E16)))</formula>
    </cfRule>
  </conditionalFormatting>
  <conditionalFormatting sqref="E20">
    <cfRule type="containsText" dxfId="62" priority="9" operator="containsText" text="Seleccione">
      <formula>NOT(ISERROR(SEARCH("Seleccione",E20)))</formula>
    </cfRule>
  </conditionalFormatting>
  <conditionalFormatting sqref="E22:E25">
    <cfRule type="containsText" dxfId="61" priority="7" operator="containsText" text="Seleccione">
      <formula>NOT(ISERROR(SEARCH("Seleccione",E22)))</formula>
    </cfRule>
  </conditionalFormatting>
  <conditionalFormatting sqref="E31:E34">
    <cfRule type="containsText" dxfId="60" priority="5" operator="containsText" text="Seleccione">
      <formula>NOT(ISERROR(SEARCH("Seleccione",E31)))</formula>
    </cfRule>
  </conditionalFormatting>
  <conditionalFormatting sqref="E36:E39">
    <cfRule type="containsText" dxfId="59" priority="1" operator="containsText" text="Seleccione">
      <formula>NOT(ISERROR(SEARCH("Seleccione",E36)))</formula>
    </cfRule>
  </conditionalFormatting>
  <conditionalFormatting sqref="E41:E42">
    <cfRule type="containsText" dxfId="58" priority="3" operator="containsText" text="Seleccione">
      <formula>NOT(ISERROR(SEARCH("Seleccione",E41)))</formula>
    </cfRule>
  </conditionalFormatting>
  <dataValidations count="6">
    <dataValidation allowBlank="1" showInputMessage="1" showErrorMessage="1" prompt="Se recomienda consultar esta información con la entidad prestadora del servicio, la Secretaría de Planeación o la oficina encargada de los servicios públicos en el municipio" sqref="E21" xr:uid="{55EE020F-B969-4770-A283-81074D83FC5A}"/>
    <dataValidation type="decimal" operator="greaterThan" allowBlank="1" showInputMessage="1" showErrorMessage="1" error="La celda solo permite diligenciar números. Separe los decimales con un punto." prompt="Se recomienda consultar esta información con la entidad prestadora del servicio, la Superintendencia de Servicios Públicos y la Secretaría de Salud Municipal" sqref="E19" xr:uid="{309C5F19-F6B9-4DE4-946A-3D6622061B0A}">
      <formula1>0</formula1>
    </dataValidation>
    <dataValidation allowBlank="1" showInputMessage="1" showErrorMessage="1" prompt="Se recomienda consultar esta información en el Plan de Desarrollo Municipal, con la Secretaría de planeación o la entidad del municipio encargada del seguimiento al PDM" sqref="E35" xr:uid="{45DEEF84-D73E-48A1-8704-C96043AB7831}"/>
    <dataValidation allowBlank="1" showInputMessage="1" showErrorMessage="1" prompt="Se recomienda consultar esta información con la Secretaría de Hacienda y la oficina encargada de los servicios públicos en el municipio" sqref="E40" xr:uid="{F98E2079-4D9C-4D0D-8344-9215ADDEFF3F}"/>
    <dataValidation allowBlank="1" showInputMessage="1" showErrorMessage="1" prompt="Se recomienda consultar esta información con la oficina jurídica del Municipio" sqref="E43:E44" xr:uid="{E42FDBFC-958F-4B79-A637-69B58011E67B}"/>
    <dataValidation allowBlank="1" showInputMessage="1" showErrorMessage="1" prompt="Se recomienda consultar esta información con la entidad prestadora del servicio" sqref="E15" xr:uid="{B9AEE16C-8D28-42B5-8527-1E982F25FB0D}"/>
  </dataValidations>
  <pageMargins left="0.7" right="0.7" top="0.75" bottom="0.75" header="0.3" footer="0.3"/>
  <pageSetup scale="50"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error="Seleccione en la lista desplegable" prompt="Se recomienda consultar esta información con la oficina encargada de los servicios públicos en el municipio" xr:uid="{DB534665-02AF-438A-B05B-E85112EB118F}">
          <x14:formula1>
            <xm:f>'Desplegables ASB'!$A$5:$K$5</xm:f>
          </x14:formula1>
          <xm:sqref>E5:E14</xm:sqref>
        </x14:dataValidation>
        <x14:dataValidation type="list" allowBlank="1" showInputMessage="1" showErrorMessage="1" error="Seleccione en la lista desplegable" prompt="Se recomienda revisar en el PGIRS y con la oficina encargada de los servicios públicos en el municipio" xr:uid="{B2426AC0-1286-4EC4-B680-A993AB7EAF63}">
          <x14:formula1>
            <xm:f>'Desplegables ASB'!$A$7:$L$7</xm:f>
          </x14:formula1>
          <xm:sqref>E31</xm:sqref>
        </x14:dataValidation>
        <x14:dataValidation type="list" allowBlank="1" showInputMessage="1" showErrorMessage="1" error="Seleccione en la lista desplegable" prompt="Se recomienda consultar esta información con la entidad prestadora del servicio" xr:uid="{C7E7878B-0EAE-40F7-9CAA-FA4933149437}">
          <x14:formula1>
            <xm:f>'Desplegables ASB'!$A$9:$Y$9</xm:f>
          </x14:formula1>
          <xm:sqref>E17</xm:sqref>
        </x14:dataValidation>
        <x14:dataValidation type="list" allowBlank="1" showInputMessage="1" showErrorMessage="1" error="Seleccione en la lista desplegable" prompt="Se recomienda consultar esta información con la entidad prestadora del servicio, la Secretaría de Planeación o la oficina encargada de los servicios públicos en el municipio" xr:uid="{23491BBC-4990-48E1-9001-9515B2628E1E}">
          <x14:formula1>
            <xm:f>'Desplegables ASB'!$A$11:$E$11</xm:f>
          </x14:formula1>
          <xm:sqref>E20</xm:sqref>
        </x14:dataValidation>
        <x14:dataValidation type="list" allowBlank="1" showInputMessage="1" showErrorMessage="1" error="Seleccione en la lista desplegable" prompt="Se recomienda consultar esta información con la entidad prestadora del servicio o la oficina encargada de los servicios públicos en el municipio" xr:uid="{F36ED5CD-611F-4D0A-9DAA-48E50840C70F}">
          <x14:formula1>
            <xm:f>'Desplegables ASB'!$A$13:$B$13</xm:f>
          </x14:formula1>
          <xm:sqref>E26:E27</xm:sqref>
        </x14:dataValidation>
        <x14:dataValidation type="list" allowBlank="1" showInputMessage="1" showErrorMessage="1" error="Seleccione en la lista desplegable" prompt="Se recomienda consultar esta información con la entidad prestadora del servicio o la oficina encargada de los servicios públicos en el municipio" xr:uid="{00CE279D-243C-40C9-AFF8-D90352F3F63D}">
          <x14:formula1>
            <xm:f>'Desplegables ASB'!$A$15:$C$15</xm:f>
          </x14:formula1>
          <xm:sqref>E28:E30</xm:sqref>
        </x14:dataValidation>
        <x14:dataValidation type="list" allowBlank="1" showInputMessage="1" showErrorMessage="1" error="Seleccione en la lista desplegable" prompt="Se recomienda consultar esta información con la oficina encargada de los servicios públicos en el municipio y/o la Gobernación" xr:uid="{CD4E9D32-AA29-4009-B19F-C153420BFE9E}">
          <x14:formula1>
            <xm:f>'Desplegables ASB'!$A$1:$A$3</xm:f>
          </x14:formula1>
          <xm:sqref>E33</xm:sqref>
        </x14:dataValidation>
        <x14:dataValidation type="list" allowBlank="1" showInputMessage="1" showErrorMessage="1" error="Seleccione en la lista desplegable" prompt="Si tiene dudas sobre la vinculación, se recomienda consultar con la Gobernación._x000a_" xr:uid="{CB63BEA6-F3CD-4A1D-AAC1-FBC6011B592A}">
          <x14:formula1>
            <xm:f>'Desplegables ASB'!$A$1:$A$3</xm:f>
          </x14:formula1>
          <xm:sqref>E3</xm:sqref>
        </x14:dataValidation>
        <x14:dataValidation type="list" allowBlank="1" showInputMessage="1" showErrorMessage="1" error="Seleccione en la lista desplegable" prompt="Se recomienda consultar esta información con la entidad prestadora del servicio y contrastar dicha información con lo que establece el DANE" xr:uid="{2B1F48FF-A7C0-4E6F-BCB0-FC5B52CD6C51}">
          <x14:formula1>
            <xm:f>'Desplegables ASB'!$A$7:$L$7</xm:f>
          </x14:formula1>
          <xm:sqref>E18 E16</xm:sqref>
        </x14:dataValidation>
        <x14:dataValidation type="list" allowBlank="1" showInputMessage="1" showErrorMessage="1" error="Seleccione en la lista desplegable" prompt="Se recomienda revisarlo a partir del PMAA con la entidad prestadora del servicio" xr:uid="{F3A2BEC0-7200-4557-8B9F-9874D28A74E6}">
          <x14:formula1>
            <xm:f>'Desplegables ASB'!$A$1:$A$3</xm:f>
          </x14:formula1>
          <xm:sqref>E22</xm:sqref>
        </x14:dataValidation>
        <x14:dataValidation type="list" allowBlank="1" showInputMessage="1" showErrorMessage="1" error="Seleccione en la lista desplegable" prompt="Se recomienda consultar esta información con la entidad prestadora del servicio y la oficina encargada de los servicios públicos en el municipio" xr:uid="{E9744CBF-613E-48E9-85E4-642333447332}">
          <x14:formula1>
            <xm:f>'Desplegables ASB'!$A$1:$A$3</xm:f>
          </x14:formula1>
          <xm:sqref>E23</xm:sqref>
        </x14:dataValidation>
        <x14:dataValidation type="list" allowBlank="1" showInputMessage="1" showErrorMessage="1" error="Seleccione en la lista desplegable" prompt="Se recomienda consultar esta información con la entidad prestadora del servicio" xr:uid="{B250CFD8-A2CA-4EA4-9FD2-090840D7B67C}">
          <x14:formula1>
            <xm:f>'Desplegables ASB'!$A$1:$A$3</xm:f>
          </x14:formula1>
          <xm:sqref>E4</xm:sqref>
        </x14:dataValidation>
        <x14:dataValidation type="list" allowBlank="1" showInputMessage="1" showErrorMessage="1" error="Seleccione en la lista desplegable" prompt="Se recomienda consultar esta información en el PSMV y contrastar con la información que tenga la entidad prestadora del servicio" xr:uid="{4F950EC4-9A47-48FB-A324-BE8FF7633474}">
          <x14:formula1>
            <xm:f>'Desplegables ASB'!$A$7:$L$7</xm:f>
          </x14:formula1>
          <xm:sqref>E24</xm:sqref>
        </x14:dataValidation>
        <x14:dataValidation type="list" allowBlank="1" showInputMessage="1" showErrorMessage="1" error="Seleccione en la lista desplegable" prompt="Se recomienda revisar de acuerdo con el POT y en articulación con el PGIRS. Adicionalmente, la entidad prestadora del servicio podría contar con esta información" xr:uid="{4DE88013-1964-4ED7-B170-44910469E901}">
          <x14:formula1>
            <xm:f>'Desplegables ASB'!$A$1:$A$3</xm:f>
          </x14:formula1>
          <xm:sqref>E25</xm:sqref>
        </x14:dataValidation>
        <x14:dataValidation type="list" allowBlank="1" showInputMessage="1" showErrorMessage="1" error="Seleccione en la lista desplegable" prompt="Se recomienda contrastar la información de la entidad prestadora del servicio con la de la oficina encargada de los servicios públicos en el municipio" xr:uid="{0B8CD32D-F0EE-43AF-B52C-1DBE4A1D33C9}">
          <x14:formula1>
            <xm:f>'Desplegables ASB'!$A$1:$A$3</xm:f>
          </x14:formula1>
          <xm:sqref>E32</xm:sqref>
        </x14:dataValidation>
        <x14:dataValidation type="list" allowBlank="1" showInputMessage="1" showErrorMessage="1" error="Seleccione en la lista desplegable" prompt="Se recomienda consultar esta información en el Plan de Desarrollo Municipal, con la Secretaría de planeación o la entidad del municipio encargada del seguimiento al PDM" xr:uid="{C7AAAB7A-2813-4F47-8D9A-F9B43BEDD023}">
          <x14:formula1>
            <xm:f>'Desplegables ASB'!$A$1:$A$3</xm:f>
          </x14:formula1>
          <xm:sqref>E34</xm:sqref>
        </x14:dataValidation>
        <x14:dataValidation type="list" allowBlank="1" showInputMessage="1" showErrorMessage="1" error="Seleccione en la lista desplegable" prompt="Se recomienda consultar esta información con la Secretaría de Hacienda y la oficina encargada de los servicios públicos en el municipio" xr:uid="{46940F4A-5677-4B3C-AE0B-2B9EEC89828E}">
          <x14:formula1>
            <xm:f>'Desplegables ASB'!$A$1:$A$3</xm:f>
          </x14:formula1>
          <xm:sqref>E36:E39 E41:E42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4A7F-5DE0-4971-B9E0-272F74F5832B}">
  <sheetPr codeName="Hoja6"/>
  <dimension ref="A1:H26"/>
  <sheetViews>
    <sheetView zoomScale="70" zoomScaleNormal="70" workbookViewId="0">
      <selection sqref="A1:E1"/>
    </sheetView>
  </sheetViews>
  <sheetFormatPr baseColWidth="10" defaultColWidth="11.453125" defaultRowHeight="14.5"/>
  <cols>
    <col min="1" max="1" width="49.7265625" style="9" customWidth="1"/>
    <col min="2" max="2" width="5.7265625" style="9" customWidth="1"/>
    <col min="3" max="3" width="40.453125" style="18" customWidth="1"/>
    <col min="4" max="4" width="29.26953125" style="9" customWidth="1"/>
    <col min="5" max="5" width="54.1796875" style="9" customWidth="1"/>
  </cols>
  <sheetData>
    <row r="1" spans="1:8" ht="52.15" customHeight="1">
      <c r="A1" s="96" t="s">
        <v>1199</v>
      </c>
      <c r="B1" s="96"/>
      <c r="C1" s="96"/>
      <c r="D1" s="96"/>
      <c r="E1" s="96"/>
    </row>
    <row r="2" spans="1:8" ht="34.9" customHeight="1" thickBot="1">
      <c r="A2" s="119" t="s">
        <v>1254</v>
      </c>
      <c r="B2" s="120"/>
      <c r="C2" s="120"/>
      <c r="D2" s="120"/>
      <c r="E2" s="121"/>
    </row>
    <row r="3" spans="1:8" ht="34.9" customHeight="1">
      <c r="A3" s="114" t="s">
        <v>1255</v>
      </c>
      <c r="B3" s="30">
        <v>74</v>
      </c>
      <c r="C3" s="130" t="s">
        <v>1256</v>
      </c>
      <c r="D3" s="131"/>
      <c r="E3" s="66"/>
      <c r="G3" s="65"/>
      <c r="H3" s="65"/>
    </row>
    <row r="4" spans="1:8" ht="34.9" customHeight="1">
      <c r="A4" s="115"/>
      <c r="B4" s="29">
        <v>75</v>
      </c>
      <c r="C4" s="106" t="s">
        <v>1257</v>
      </c>
      <c r="D4" s="108"/>
      <c r="E4" s="67"/>
    </row>
    <row r="5" spans="1:8" ht="34.9" customHeight="1">
      <c r="A5" s="115"/>
      <c r="B5" s="29">
        <v>76</v>
      </c>
      <c r="C5" s="106" t="s">
        <v>1258</v>
      </c>
      <c r="D5" s="108"/>
      <c r="E5" s="40" t="s">
        <v>0</v>
      </c>
    </row>
    <row r="6" spans="1:8" ht="34.9" customHeight="1">
      <c r="A6" s="115"/>
      <c r="B6" s="29">
        <v>77</v>
      </c>
      <c r="C6" s="106" t="str">
        <f>IF(E5="No se cuenta con mediciones posteriores al 2020","NO APLICA",(IF(E5=2021,"Indique el déficit cualitativo para el año 2021",IF(E5=2022,"Indique el déficit cualitativo para el año 2022",IF(E5=2023,"Indique el déficit cualitativo para el año 2023","-")))))</f>
        <v>-</v>
      </c>
      <c r="D6" s="108"/>
      <c r="E6" s="67"/>
    </row>
    <row r="7" spans="1:8" ht="34.9" customHeight="1" thickBot="1">
      <c r="A7" s="116"/>
      <c r="B7" s="34">
        <v>78</v>
      </c>
      <c r="C7" s="106" t="str">
        <f>IF(E5="No se cuenta con mediciones posteriores al 2020","NO APLICA",(IF(E5=2021,"Indique el déficit cuantitativo para el año 2021",IF(E5=2022,"Indique el déficit cuantitativo para el año 2022",IF(E5=2023,"Indique el déficit cuantitativo para el año 2023","-")))))</f>
        <v>-</v>
      </c>
      <c r="D7" s="108"/>
      <c r="E7" s="68"/>
    </row>
    <row r="8" spans="1:8" ht="34.9" customHeight="1">
      <c r="A8" s="143" t="s">
        <v>1259</v>
      </c>
      <c r="B8" s="30">
        <v>79</v>
      </c>
      <c r="C8" s="130" t="s">
        <v>1260</v>
      </c>
      <c r="D8" s="131"/>
      <c r="E8" s="44"/>
    </row>
    <row r="9" spans="1:8" ht="34.9" customHeight="1">
      <c r="A9" s="144"/>
      <c r="B9" s="29">
        <v>80</v>
      </c>
      <c r="C9" s="106" t="s">
        <v>1261</v>
      </c>
      <c r="D9" s="108"/>
      <c r="E9" s="41"/>
    </row>
    <row r="10" spans="1:8" ht="34.9" customHeight="1">
      <c r="A10" s="144"/>
      <c r="B10" s="29">
        <v>81</v>
      </c>
      <c r="C10" s="106" t="s">
        <v>1262</v>
      </c>
      <c r="D10" s="108"/>
      <c r="E10" s="41"/>
    </row>
    <row r="11" spans="1:8" ht="34.9" customHeight="1">
      <c r="A11" s="144"/>
      <c r="B11" s="29">
        <v>82</v>
      </c>
      <c r="C11" s="106" t="s">
        <v>1263</v>
      </c>
      <c r="D11" s="108"/>
      <c r="E11" s="33"/>
    </row>
    <row r="12" spans="1:8" ht="34.9" customHeight="1">
      <c r="A12" s="144"/>
      <c r="B12" s="29">
        <v>83</v>
      </c>
      <c r="C12" s="106" t="s">
        <v>1264</v>
      </c>
      <c r="D12" s="108"/>
      <c r="E12" s="33"/>
    </row>
    <row r="13" spans="1:8" ht="18" customHeight="1">
      <c r="A13" s="144"/>
      <c r="B13" s="132">
        <v>84</v>
      </c>
      <c r="C13" s="117" t="s">
        <v>1265</v>
      </c>
      <c r="D13" s="117"/>
      <c r="E13" s="37" t="s">
        <v>0</v>
      </c>
    </row>
    <row r="14" spans="1:8" ht="18" customHeight="1">
      <c r="A14" s="144"/>
      <c r="B14" s="146"/>
      <c r="C14" s="117"/>
      <c r="D14" s="117"/>
      <c r="E14" s="37" t="s">
        <v>0</v>
      </c>
    </row>
    <row r="15" spans="1:8" ht="18" customHeight="1">
      <c r="A15" s="144"/>
      <c r="B15" s="146"/>
      <c r="C15" s="117"/>
      <c r="D15" s="117"/>
      <c r="E15" s="37" t="s">
        <v>0</v>
      </c>
    </row>
    <row r="16" spans="1:8" ht="18" customHeight="1" thickBot="1">
      <c r="A16" s="145"/>
      <c r="B16" s="147"/>
      <c r="C16" s="140"/>
      <c r="D16" s="140"/>
      <c r="E16" s="45" t="s">
        <v>0</v>
      </c>
    </row>
    <row r="17" spans="1:5" ht="34.9" customHeight="1">
      <c r="A17" s="148" t="s">
        <v>1266</v>
      </c>
      <c r="B17" s="30">
        <v>85</v>
      </c>
      <c r="C17" s="130" t="s">
        <v>1267</v>
      </c>
      <c r="D17" s="131"/>
      <c r="E17" s="46"/>
    </row>
    <row r="18" spans="1:5" ht="34.9" customHeight="1" thickBot="1">
      <c r="A18" s="150"/>
      <c r="B18" s="34">
        <v>86</v>
      </c>
      <c r="C18" s="138" t="s">
        <v>1268</v>
      </c>
      <c r="D18" s="139"/>
      <c r="E18" s="47"/>
    </row>
    <row r="19" spans="1:5" ht="34.9" customHeight="1">
      <c r="A19" s="148" t="s">
        <v>1269</v>
      </c>
      <c r="B19" s="30">
        <v>87</v>
      </c>
      <c r="C19" s="142" t="s">
        <v>1270</v>
      </c>
      <c r="D19" s="142"/>
      <c r="E19" s="31" t="s">
        <v>0</v>
      </c>
    </row>
    <row r="20" spans="1:5" ht="18" customHeight="1">
      <c r="A20" s="149"/>
      <c r="B20" s="110">
        <v>88</v>
      </c>
      <c r="C20" s="109" t="str">
        <f>IF(E19="NO","NO APLICA","¿Cuáles? (Seleccione hasta 3 opciones)")</f>
        <v>¿Cuáles? (Seleccione hasta 3 opciones)</v>
      </c>
      <c r="D20" s="109"/>
      <c r="E20" s="36"/>
    </row>
    <row r="21" spans="1:5" ht="18" customHeight="1">
      <c r="A21" s="149"/>
      <c r="B21" s="110"/>
      <c r="C21" s="109"/>
      <c r="D21" s="109"/>
      <c r="E21" s="36"/>
    </row>
    <row r="22" spans="1:5" ht="18" customHeight="1">
      <c r="A22" s="149"/>
      <c r="B22" s="110"/>
      <c r="C22" s="109"/>
      <c r="D22" s="109"/>
      <c r="E22" s="36"/>
    </row>
    <row r="23" spans="1:5" ht="34.9" customHeight="1">
      <c r="A23" s="149"/>
      <c r="B23" s="29">
        <v>89</v>
      </c>
      <c r="C23" s="117" t="s">
        <v>1271</v>
      </c>
      <c r="D23" s="117"/>
      <c r="E23" s="40" t="s">
        <v>0</v>
      </c>
    </row>
    <row r="24" spans="1:5" ht="34.9" customHeight="1">
      <c r="A24" s="149"/>
      <c r="B24" s="29">
        <v>90</v>
      </c>
      <c r="C24" s="111" t="str">
        <f>IF(E23="NO","NO APLICA","¿Cuáles?")</f>
        <v>¿Cuáles?</v>
      </c>
      <c r="D24" s="118"/>
      <c r="E24" s="48"/>
    </row>
    <row r="25" spans="1:5" ht="34.9" customHeight="1">
      <c r="A25" s="149"/>
      <c r="B25" s="29">
        <v>91</v>
      </c>
      <c r="C25" s="117" t="s">
        <v>1272</v>
      </c>
      <c r="D25" s="117"/>
      <c r="E25" s="40" t="s">
        <v>0</v>
      </c>
    </row>
    <row r="26" spans="1:5" ht="34.9" customHeight="1" thickBot="1">
      <c r="A26" s="150"/>
      <c r="B26" s="34">
        <v>92</v>
      </c>
      <c r="C26" s="126" t="str">
        <f>IF(E25="NO","NO APLICA","¿Cuáles?")</f>
        <v>¿Cuáles?</v>
      </c>
      <c r="D26" s="151"/>
      <c r="E26" s="39"/>
    </row>
  </sheetData>
  <sheetProtection formatRows="0" selectLockedCells="1"/>
  <mergeCells count="27">
    <mergeCell ref="C19:D19"/>
    <mergeCell ref="C20:D22"/>
    <mergeCell ref="B20:B22"/>
    <mergeCell ref="A19:A26"/>
    <mergeCell ref="C18:D18"/>
    <mergeCell ref="C23:D23"/>
    <mergeCell ref="C24:D24"/>
    <mergeCell ref="C25:D25"/>
    <mergeCell ref="C26:D26"/>
    <mergeCell ref="A17:A18"/>
    <mergeCell ref="C17:D17"/>
    <mergeCell ref="A8:A16"/>
    <mergeCell ref="B13:B16"/>
    <mergeCell ref="C13:D16"/>
    <mergeCell ref="A1:E1"/>
    <mergeCell ref="A2:E2"/>
    <mergeCell ref="C3:D3"/>
    <mergeCell ref="A3:A7"/>
    <mergeCell ref="C4:D4"/>
    <mergeCell ref="C6:D6"/>
    <mergeCell ref="C7:D7"/>
    <mergeCell ref="C8:D8"/>
    <mergeCell ref="C9:D9"/>
    <mergeCell ref="C10:D10"/>
    <mergeCell ref="C11:D11"/>
    <mergeCell ref="C12:D12"/>
    <mergeCell ref="C5:D5"/>
  </mergeCells>
  <conditionalFormatting sqref="C20:D22">
    <cfRule type="expression" dxfId="56" priority="8">
      <formula>$E$19="Seleccione"</formula>
    </cfRule>
  </conditionalFormatting>
  <conditionalFormatting sqref="C24:D24">
    <cfRule type="expression" dxfId="55" priority="6">
      <formula>$E$23="Seleccione"</formula>
    </cfRule>
  </conditionalFormatting>
  <conditionalFormatting sqref="C26:D26">
    <cfRule type="expression" dxfId="54" priority="4">
      <formula>$E$25="Seleccione"</formula>
    </cfRule>
  </conditionalFormatting>
  <conditionalFormatting sqref="C6:E7">
    <cfRule type="expression" dxfId="53" priority="3">
      <formula>$E$5="No se cuenta con mediciones posteriores al 2020"</formula>
    </cfRule>
  </conditionalFormatting>
  <conditionalFormatting sqref="C20:E22">
    <cfRule type="expression" dxfId="52" priority="14">
      <formula>$E$19="NO"</formula>
    </cfRule>
  </conditionalFormatting>
  <conditionalFormatting sqref="C24:E24">
    <cfRule type="expression" dxfId="51" priority="13">
      <formula>$E$23="NO"</formula>
    </cfRule>
  </conditionalFormatting>
  <conditionalFormatting sqref="C26:E26">
    <cfRule type="expression" dxfId="50" priority="12">
      <formula>$E$25="NO"</formula>
    </cfRule>
  </conditionalFormatting>
  <conditionalFormatting sqref="E5">
    <cfRule type="containsText" dxfId="49" priority="2" operator="containsText" text="Seleccione">
      <formula>NOT(ISERROR(SEARCH("Seleccione",E5)))</formula>
    </cfRule>
  </conditionalFormatting>
  <conditionalFormatting sqref="E13:E16">
    <cfRule type="containsText" dxfId="48" priority="10" operator="containsText" text="Seleccione">
      <formula>NOT(ISERROR(SEARCH("Seleccione",E13)))</formula>
    </cfRule>
  </conditionalFormatting>
  <conditionalFormatting sqref="E19">
    <cfRule type="containsText" dxfId="47" priority="9" operator="containsText" text="Seleccione">
      <formula>NOT(ISERROR(SEARCH("Seleccione",E19)))</formula>
    </cfRule>
  </conditionalFormatting>
  <conditionalFormatting sqref="E23">
    <cfRule type="containsText" dxfId="46" priority="7" operator="containsText" text="Seleccione">
      <formula>NOT(ISERROR(SEARCH("Seleccione",E23)))</formula>
    </cfRule>
  </conditionalFormatting>
  <conditionalFormatting sqref="E25">
    <cfRule type="containsText" dxfId="45" priority="5" operator="containsText" text="Seleccione">
      <formula>NOT(ISERROR(SEARCH("Seleccione",E25)))</formula>
    </cfRule>
  </conditionalFormatting>
  <dataValidations xWindow="1279" yWindow="482" count="7">
    <dataValidation type="decimal" operator="greaterThanOrEqual" allowBlank="1" showInputMessage="1" showErrorMessage="1" error="La celda solo permite diligenciar números. Separe los decimales con un punto." prompt="Se recomienda consultar esta información con la Secretaría de Hacienda y la Secretaría de Planeación" sqref="E17:E18" xr:uid="{DB0AF59F-FE58-48FA-8FF3-0600BA04D966}">
      <formula1>0</formula1>
    </dataValidation>
    <dataValidation type="whole" operator="greaterThanOrEqual" allowBlank="1" showInputMessage="1" showErrorMessage="1" error="La celda solo permite diligenciar números sin decimales_x000a_" prompt="Se recomienda consultar esta información con la Secretaría de planeación o la entidad del municipio encargada del seguimiento al PDM" sqref="E11:E12" xr:uid="{409CDB56-64D7-4F18-80F3-4C953060B5B8}">
      <formula1>0</formula1>
    </dataValidation>
    <dataValidation allowBlank="1" showInputMessage="1" showErrorMessage="1" prompt="Se recomienda consultar esta información con la Secretaría de Planeación" sqref="E26 E24" xr:uid="{096CD654-6D87-4831-8F33-28C61A6FF55F}"/>
    <dataValidation type="decimal" operator="greaterThanOrEqual" allowBlank="1" showInputMessage="1" showErrorMessage="1" error="La celda solo permite diligenciar números. Separe los decimales con un punto." prompt="Se recomienda consultar esta información en el Plan de Desarrollo Municipal, con la Secretaría de planeación o la entidad del municipio encargada del seguimiento al PDM" sqref="E9" xr:uid="{8A62F97D-1152-42C6-AE43-E9FAFD6E0870}">
      <formula1>0</formula1>
    </dataValidation>
    <dataValidation type="decimal" operator="greaterThan" allowBlank="1" showInputMessage="1" showErrorMessage="1" error="La celda solo permite diligenciar números. Separe los decimales con un punto." prompt="Se recomienda consultar esta información con la Secretaría de planeación o la entidad del municipio encargada del seguimiento a la ejecución del POT" sqref="E6:E7 E8" xr:uid="{F12A41CC-6FFC-4AC8-9A20-34EAFE176C31}">
      <formula1>0</formula1>
    </dataValidation>
    <dataValidation type="decimal" operator="greaterThanOrEqual" allowBlank="1" showInputMessage="1" showErrorMessage="1" error="La celda solo permite diligenciar números. Separe los decimales con un punto." prompt="Se recomienda consultar esta información con la Secretaría de planeación o la entidad del municipio encargada del seguimiento al PDM" sqref="E10" xr:uid="{DF1E2FFF-7C52-4F4E-9776-C003A4BE3EBE}">
      <formula1>0</formula1>
    </dataValidation>
    <dataValidation type="decimal" operator="greaterThan" allowBlank="1" showInputMessage="1" showErrorMessage="1" error="La celda solo permite diligenciar números. Separe los decimales con un punto." prompt="Se recomienda consultar en el link señalado en el Instructivo" sqref="E3:E4" xr:uid="{5DA74570-6D18-4A16-8133-C513DE98BAAD}">
      <formula1>0</formula1>
    </dataValidation>
  </dataValidations>
  <pageMargins left="0.7" right="0.7" top="0.75" bottom="0.75" header="0.3" footer="0.3"/>
  <pageSetup scale="5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0CED8055-1C88-4F04-AF4C-ACCC30177F13}">
            <xm:f>NOT(ISERROR(SEARCH("-",C6)))</xm:f>
            <xm:f>"-"</xm:f>
            <x14:dxf>
              <font>
                <color theme="2" tint="-0.24994659260841701"/>
              </font>
            </x14:dxf>
          </x14:cfRule>
          <xm:sqref>C6:D7</xm:sqref>
        </x14:conditionalFormatting>
      </x14:conditionalFormattings>
    </ext>
    <ext xmlns:x14="http://schemas.microsoft.com/office/spreadsheetml/2009/9/main" uri="{CCE6A557-97BC-4b89-ADB6-D9C93CAAB3DF}">
      <x14:dataValidations xmlns:xm="http://schemas.microsoft.com/office/excel/2006/main" xWindow="1279" yWindow="482" count="4">
        <x14:dataValidation type="list" allowBlank="1" showInputMessage="1" showErrorMessage="1" error="Seleccione en la lista desplegable" prompt="Se recomienda consultar esta información con la Secretaría de Planeación, la Curaduría Urbana o la entidad que haga sus veces" xr:uid="{3047FDE1-AAF1-4D52-8ACA-361963DDE6B8}">
          <x14:formula1>
            <xm:f>'Desplegables VIVIENDA'!$A$4:$E$4</xm:f>
          </x14:formula1>
          <xm:sqref>E13:E16</xm:sqref>
        </x14:dataValidation>
        <x14:dataValidation type="list" allowBlank="1" showInputMessage="1" showErrorMessage="1" error="Seleccione en la lista desplegable" prompt="Se recomienda consultar esta información con la Secretaría de Planeación" xr:uid="{C69B06C4-084A-4E1C-A948-01C71BD284D3}">
          <x14:formula1>
            <xm:f>'Desplegables VIVIENDA'!$A$6:$A$8</xm:f>
          </x14:formula1>
          <xm:sqref>E25 E19 E23</xm:sqref>
        </x14:dataValidation>
        <x14:dataValidation type="list" allowBlank="1" showInputMessage="1" showErrorMessage="1" error="Seleccione en la lista desplegable" prompt="Se recomienda consultar esta información con la Secretaría de Planeación" xr:uid="{C05AFA0D-FA2C-4BE8-AB16-3FE0EA28EC9F}">
          <x14:formula1>
            <xm:f>'Desplegables VIVIENDA'!$A$10:$C$10</xm:f>
          </x14:formula1>
          <xm:sqref>E20:E22</xm:sqref>
        </x14:dataValidation>
        <x14:dataValidation type="list" allowBlank="1" showInputMessage="1" showErrorMessage="1" error="Seleccione en la lista desplegable" prompt="Se recomienda consultar esta información con la Secretaría de planeación o la entidad del municipio encargada del seguimiento a la ejecución del POT" xr:uid="{85CE824D-4BC6-43EF-BEB9-89A55B882147}">
          <x14:formula1>
            <xm:f>'Desplegables VIVIENDA'!$A$13:$E$13</xm:f>
          </x14:formula1>
          <xm:sqref>E5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0763-3961-4684-8310-893F0F2C8473}">
  <sheetPr codeName="Hoja7"/>
  <dimension ref="A1:E25"/>
  <sheetViews>
    <sheetView zoomScale="70" zoomScaleNormal="70" workbookViewId="0">
      <selection activeCell="A2" sqref="A2:E2"/>
    </sheetView>
  </sheetViews>
  <sheetFormatPr baseColWidth="10" defaultColWidth="11.453125" defaultRowHeight="18.5"/>
  <cols>
    <col min="1" max="1" width="38.26953125" style="9" customWidth="1"/>
    <col min="2" max="2" width="5.7265625" style="59" customWidth="1"/>
    <col min="3" max="3" width="40.453125" style="18" customWidth="1"/>
    <col min="4" max="4" width="29.26953125" style="9" customWidth="1"/>
    <col min="5" max="5" width="54.1796875" style="9" customWidth="1"/>
  </cols>
  <sheetData>
    <row r="1" spans="1:5" ht="52.15" customHeight="1">
      <c r="A1" s="96" t="s">
        <v>1199</v>
      </c>
      <c r="B1" s="96"/>
      <c r="C1" s="96"/>
      <c r="D1" s="96"/>
      <c r="E1" s="96"/>
    </row>
    <row r="2" spans="1:5" ht="34.9" customHeight="1" thickBot="1">
      <c r="A2" s="119" t="s">
        <v>1273</v>
      </c>
      <c r="B2" s="120"/>
      <c r="C2" s="120"/>
      <c r="D2" s="120"/>
      <c r="E2" s="121"/>
    </row>
    <row r="3" spans="1:5" ht="34.9" customHeight="1">
      <c r="A3" s="114" t="s">
        <v>1274</v>
      </c>
      <c r="B3" s="30">
        <v>93</v>
      </c>
      <c r="C3" s="142" t="s">
        <v>1275</v>
      </c>
      <c r="D3" s="142"/>
      <c r="E3" s="31" t="s">
        <v>0</v>
      </c>
    </row>
    <row r="4" spans="1:5" ht="34.9" customHeight="1">
      <c r="A4" s="115"/>
      <c r="B4" s="29">
        <v>94</v>
      </c>
      <c r="C4" s="153" t="str">
        <f>IF(E3="NO","NO APLICA","¿Cuántos asentamientos precarios identifica en su municipio?")</f>
        <v>¿Cuántos asentamientos precarios identifica en su municipio?</v>
      </c>
      <c r="D4" s="153"/>
      <c r="E4" s="33"/>
    </row>
    <row r="5" spans="1:5" ht="34.9" customHeight="1">
      <c r="A5" s="115"/>
      <c r="B5" s="29">
        <v>95</v>
      </c>
      <c r="C5" s="109" t="str">
        <f>IF(E3="NO","NO APLICA","Haga un listado, separando los nombres con el caracter /")</f>
        <v>Haga un listado, separando los nombres con el caracter /</v>
      </c>
      <c r="D5" s="109"/>
      <c r="E5" s="88"/>
    </row>
    <row r="6" spans="1:5" ht="34.9" customHeight="1">
      <c r="A6" s="115"/>
      <c r="B6" s="29">
        <v>96</v>
      </c>
      <c r="C6" s="117" t="str">
        <f>IF(E3="NO","NO APLICA","¿Cuántos de estos asentamientos se encuentran en alto riesgo?")</f>
        <v>¿Cuántos de estos asentamientos se encuentran en alto riesgo?</v>
      </c>
      <c r="D6" s="117"/>
      <c r="E6" s="33"/>
    </row>
    <row r="7" spans="1:5" ht="34.9" customHeight="1">
      <c r="A7" s="115"/>
      <c r="B7" s="29">
        <v>97</v>
      </c>
      <c r="C7" s="109" t="str">
        <f>IF(E3="NO","NO APLICA",IF(E6=0,"-","Haga un listado, separando los nombres con el caracter /"))</f>
        <v>-</v>
      </c>
      <c r="D7" s="109"/>
      <c r="E7" s="88"/>
    </row>
    <row r="8" spans="1:5" ht="34.9" customHeight="1">
      <c r="A8" s="115"/>
      <c r="B8" s="29">
        <v>98</v>
      </c>
      <c r="C8" s="117" t="str">
        <f>IF(E3="NO","NO APLICA","¿Cuántos de estos asentamientos se encuentran localizados en zonas de protección?")</f>
        <v>¿Cuántos de estos asentamientos se encuentran localizados en zonas de protección?</v>
      </c>
      <c r="D8" s="117"/>
      <c r="E8" s="33"/>
    </row>
    <row r="9" spans="1:5" ht="34.9" customHeight="1" thickBot="1">
      <c r="A9" s="152"/>
      <c r="B9" s="29">
        <v>99</v>
      </c>
      <c r="C9" s="109" t="str">
        <f>IF(E3="NO","NO APLICA",IF(E8=0,"-","Haga un listado, separando los nombres con el caracter /"))</f>
        <v>-</v>
      </c>
      <c r="D9" s="109"/>
      <c r="E9" s="50"/>
    </row>
    <row r="10" spans="1:5" ht="34.9" customHeight="1">
      <c r="A10" s="114" t="s">
        <v>1276</v>
      </c>
      <c r="B10" s="30">
        <v>100</v>
      </c>
      <c r="C10" s="142" t="str">
        <f>IF(E3="NO","NO APLICA","¿Cuántos de estos asentamientos se encuentran legalizados?")</f>
        <v>¿Cuántos de estos asentamientos se encuentran legalizados?</v>
      </c>
      <c r="D10" s="142"/>
      <c r="E10" s="33"/>
    </row>
    <row r="11" spans="1:5" ht="34.9" customHeight="1">
      <c r="A11" s="115"/>
      <c r="B11" s="29">
        <v>101</v>
      </c>
      <c r="C11" s="109" t="str">
        <f>IF(E3="NO","NO APLICA",IF(E10=0,"-",IF(E10&gt;0,"Haga un listado, separando los nombres con el caracter /","-")))</f>
        <v>-</v>
      </c>
      <c r="D11" s="109"/>
      <c r="E11" s="88"/>
    </row>
    <row r="12" spans="1:5" ht="34.9" customHeight="1">
      <c r="A12" s="115"/>
      <c r="B12" s="29">
        <v>102</v>
      </c>
      <c r="C12" s="117" t="str">
        <f>IF(E3="NO","NO APLICA","¿Cuántos de estos asentamientos se encuentran en proceso de legalización?")</f>
        <v>¿Cuántos de estos asentamientos se encuentran en proceso de legalización?</v>
      </c>
      <c r="D12" s="117"/>
      <c r="E12" s="33"/>
    </row>
    <row r="13" spans="1:5" ht="34.9" customHeight="1">
      <c r="A13" s="115"/>
      <c r="B13" s="29">
        <v>103</v>
      </c>
      <c r="C13" s="109" t="str">
        <f>IF($E$3="NO","NO APLICA",IF(E12=0,"-",IF(E12&gt;0,"Haga un listado, separando los nombres con el caracter /","-")))</f>
        <v>-</v>
      </c>
      <c r="D13" s="109"/>
      <c r="E13" s="38"/>
    </row>
    <row r="14" spans="1:5" ht="34.9" customHeight="1">
      <c r="A14" s="115"/>
      <c r="B14" s="29">
        <v>104</v>
      </c>
      <c r="C14" s="117" t="str">
        <f>IF($E$3="NO","NO APLICA","¿Cuántos de estos asentamientos se encuentran pendientes por definir viabilidad del proceso de legalización?")</f>
        <v>¿Cuántos de estos asentamientos se encuentran pendientes por definir viabilidad del proceso de legalización?</v>
      </c>
      <c r="D14" s="117"/>
      <c r="E14" s="33"/>
    </row>
    <row r="15" spans="1:5" ht="34.9" customHeight="1">
      <c r="A15" s="115"/>
      <c r="B15" s="29">
        <v>105</v>
      </c>
      <c r="C15" s="109" t="str">
        <f>IF($E$3="NO","NO APLICA",IF(E14=0,"-",IF(E14&gt;0,"Haga un listado, separando los nombres con el caracter /","-")))</f>
        <v>-</v>
      </c>
      <c r="D15" s="109"/>
      <c r="E15" s="38"/>
    </row>
    <row r="16" spans="1:5" ht="34.9" customHeight="1">
      <c r="A16" s="115"/>
      <c r="B16" s="29">
        <v>106</v>
      </c>
      <c r="C16" s="117" t="str">
        <f>IF($E$3="NO","NO APLICA","¿Para cuántos de estos asentamientos se declaró improcedencia de la legalización?")</f>
        <v>¿Para cuántos de estos asentamientos se declaró improcedencia de la legalización?</v>
      </c>
      <c r="D16" s="117"/>
      <c r="E16" s="33"/>
    </row>
    <row r="17" spans="1:5" ht="34.9" customHeight="1" thickBot="1">
      <c r="A17" s="152"/>
      <c r="B17" s="80">
        <v>107</v>
      </c>
      <c r="C17" s="154" t="str">
        <f>IF($E$3="NO","NO APLICA",IF(E16=0,"-",IF(E16&gt;0,"Haga un listado, separando los nombres con el caracter /","-")))</f>
        <v>-</v>
      </c>
      <c r="D17" s="154"/>
      <c r="E17" s="50"/>
    </row>
    <row r="18" spans="1:5" ht="34.9" customHeight="1">
      <c r="A18" s="114" t="s">
        <v>1277</v>
      </c>
      <c r="B18" s="30">
        <v>108</v>
      </c>
      <c r="C18" s="142" t="str">
        <f>IF($E$3="NO","NO APLICA","¿Cuántos de estos asentamientos cuentan con estudios de riesgos a nivel de detalle?")</f>
        <v>¿Cuántos de estos asentamientos cuentan con estudios de riesgos a nivel de detalle?</v>
      </c>
      <c r="D18" s="142"/>
      <c r="E18" s="49"/>
    </row>
    <row r="19" spans="1:5" ht="34.9" customHeight="1">
      <c r="A19" s="115"/>
      <c r="B19" s="29">
        <v>109</v>
      </c>
      <c r="C19" s="109" t="str">
        <f>IF($E$3="NO","NO APLICA",IF(E18=0,"-",IF(E18&gt;0,"Haga un listado, separando los nombres con el caracter /","-")))</f>
        <v>-</v>
      </c>
      <c r="D19" s="109"/>
      <c r="E19" s="38"/>
    </row>
    <row r="20" spans="1:5" ht="34.9" customHeight="1">
      <c r="A20" s="115"/>
      <c r="B20" s="29">
        <v>110</v>
      </c>
      <c r="C20" s="117" t="str">
        <f>IF($E$3="NO","NO APLICA","¿Cuántos de estos asentamientos cuentan con levantamiento topográfico?")</f>
        <v>¿Cuántos de estos asentamientos cuentan con levantamiento topográfico?</v>
      </c>
      <c r="D20" s="117"/>
      <c r="E20" s="33"/>
    </row>
    <row r="21" spans="1:5" ht="34.9" customHeight="1">
      <c r="A21" s="115"/>
      <c r="B21" s="29">
        <v>111</v>
      </c>
      <c r="C21" s="109" t="str">
        <f>IF($E$3="NO","NO APLICA",IF(E20=0,"-",IF(E20&gt;0,"Haga un listado, separando los nombres con el caracter /","-")))</f>
        <v>-</v>
      </c>
      <c r="D21" s="109"/>
      <c r="E21" s="88"/>
    </row>
    <row r="22" spans="1:5" ht="34.9" customHeight="1">
      <c r="A22" s="115"/>
      <c r="B22" s="29">
        <v>112</v>
      </c>
      <c r="C22" s="117" t="str">
        <f>IF($E$3="NO","NO APLICA","¿Cuántos de estos asentamientos se encuentran incluidos en el inventario catastral del municipio?")</f>
        <v>¿Cuántos de estos asentamientos se encuentran incluidos en el inventario catastral del municipio?</v>
      </c>
      <c r="D22" s="117"/>
      <c r="E22" s="33"/>
    </row>
    <row r="23" spans="1:5" ht="34.9" customHeight="1">
      <c r="A23" s="115"/>
      <c r="B23" s="29">
        <v>113</v>
      </c>
      <c r="C23" s="109" t="str">
        <f>IF($E$3="NO","NO APLICA",IF(E22=0,"-",IF(E22&gt;0,"Haga un listado, separando los nombres con el caracter /","-")))</f>
        <v>-</v>
      </c>
      <c r="D23" s="109"/>
      <c r="E23" s="88"/>
    </row>
    <row r="24" spans="1:5" ht="34.9" customHeight="1">
      <c r="A24" s="115"/>
      <c r="B24" s="29">
        <v>114</v>
      </c>
      <c r="C24" s="117" t="str">
        <f>IF($E$3="NO","NO APLICA","¿Cuántos de estos asentamientos cuentan con prestación de servicios públicos domiciliarios?")</f>
        <v>¿Cuántos de estos asentamientos cuentan con prestación de servicios públicos domiciliarios?</v>
      </c>
      <c r="D24" s="117"/>
      <c r="E24" s="33"/>
    </row>
    <row r="25" spans="1:5" ht="60.65" customHeight="1" thickBot="1">
      <c r="A25" s="116"/>
      <c r="B25" s="34">
        <v>115</v>
      </c>
      <c r="C25" s="129" t="str">
        <f>IF($E$3="NO","NO APLICA",IF(E24=0,"-",IF(E24&gt;0,"Haga un listado, separando los nombres con el caracter /","-")))</f>
        <v>-</v>
      </c>
      <c r="D25" s="129"/>
      <c r="E25" s="88"/>
    </row>
  </sheetData>
  <sheetProtection formatRows="0" selectLockedCells="1"/>
  <mergeCells count="28">
    <mergeCell ref="C6:D6"/>
    <mergeCell ref="A1:E1"/>
    <mergeCell ref="A2:E2"/>
    <mergeCell ref="C3:D3"/>
    <mergeCell ref="A10:A17"/>
    <mergeCell ref="A3:A9"/>
    <mergeCell ref="C14:D14"/>
    <mergeCell ref="C15:D15"/>
    <mergeCell ref="C16:D16"/>
    <mergeCell ref="C4:D4"/>
    <mergeCell ref="C5:D5"/>
    <mergeCell ref="C7:D7"/>
    <mergeCell ref="C10:D10"/>
    <mergeCell ref="C8:D8"/>
    <mergeCell ref="C9:D9"/>
    <mergeCell ref="C17:D17"/>
    <mergeCell ref="C11:D11"/>
    <mergeCell ref="A18:A25"/>
    <mergeCell ref="C18:D18"/>
    <mergeCell ref="C19:D19"/>
    <mergeCell ref="C20:D20"/>
    <mergeCell ref="C21:D21"/>
    <mergeCell ref="C22:D22"/>
    <mergeCell ref="C23:D23"/>
    <mergeCell ref="C24:D24"/>
    <mergeCell ref="C25:D25"/>
    <mergeCell ref="C12:D12"/>
    <mergeCell ref="C13:D13"/>
  </mergeCells>
  <conditionalFormatting sqref="C8">
    <cfRule type="expression" dxfId="44" priority="6">
      <formula>$E$3="Seleccione"</formula>
    </cfRule>
  </conditionalFormatting>
  <conditionalFormatting sqref="C4:D25">
    <cfRule type="expression" dxfId="43" priority="7">
      <formula>$E$3="Seleccione"</formula>
    </cfRule>
  </conditionalFormatting>
  <conditionalFormatting sqref="C4:E25">
    <cfRule type="expression" dxfId="42" priority="3">
      <formula>$E$3="NO"</formula>
    </cfRule>
  </conditionalFormatting>
  <conditionalFormatting sqref="E3">
    <cfRule type="containsText" dxfId="41" priority="8" operator="containsText" text="Seleccione">
      <formula>NOT(ISERROR(SEARCH("Seleccione",E3)))</formula>
    </cfRule>
  </conditionalFormatting>
  <dataValidations count="5">
    <dataValidation type="whole" operator="greaterThan" allowBlank="1" showInputMessage="1" showErrorMessage="1" error="La celda solo permite diligenciar números sin decimales_x000a_" prompt="Se recomienda consultar esta información con la Secretaría de Planeación y/o la oficina de Catastro" sqref="E4" xr:uid="{673A92A1-B7E9-4D81-B841-EA42B9D3314B}">
      <formula1>0</formula1>
    </dataValidation>
    <dataValidation allowBlank="1" showInputMessage="1" showErrorMessage="1" prompt="Se recomienda consultar esta información con la Secretaría de Planeación y/o la oficina de Catastro" sqref="E5 E11 E21 E7 E23 E25" xr:uid="{C8E0221B-9189-4CC5-9215-1778ED0D8673}"/>
    <dataValidation allowBlank="1" showInputMessage="1" showErrorMessage="1" prompt="Se recomienda consultar esta información con la Secretaría de Planeación" sqref="E19 E9 E17 E13 E15" xr:uid="{8655226C-7452-4390-8BBE-146284513FB2}"/>
    <dataValidation operator="greaterThanOrEqual" allowBlank="1" showInputMessage="1" prompt="Se recomienda consultar esta información con la Secretaría de Planeación" sqref="E24 E8 E10 E12 E14 E16 E18 E20 E22" xr:uid="{2CA204B4-5832-4BE8-A733-F06451C1E924}"/>
    <dataValidation type="whole" operator="greaterThanOrEqual" allowBlank="1" showInputMessage="1" showErrorMessage="1" error="La celda solo permite diligenciar números sin decimales" prompt="Se recomienda consultar esta información con la Secretaría de Planeación" sqref="E6" xr:uid="{5D3DE5E6-B258-4450-8BD4-BC31FAF007E7}">
      <formula1>0</formula1>
    </dataValidation>
  </dataValidations>
  <pageMargins left="0.7" right="0.7" top="0.75" bottom="0.75" header="0.3" footer="0.3"/>
  <pageSetup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cione en la lista desplegable" prompt="Se recomienda consultar esta información con la Secretaría de Planeación y/o la oficina de Catastro" xr:uid="{2B866B61-8C59-4079-B941-534B16934A2C}">
          <x14:formula1>
            <xm:f>'Desplegables Asentamientos'!$A$2:$A$4</xm:f>
          </x14:formula1>
          <xm:sqref>E3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47D3-1F08-4D1C-89E9-463C03955D59}">
  <dimension ref="A1:E40"/>
  <sheetViews>
    <sheetView zoomScale="75" zoomScaleNormal="70" workbookViewId="0">
      <selection activeCell="A2" sqref="A2:E2"/>
    </sheetView>
  </sheetViews>
  <sheetFormatPr baseColWidth="10" defaultColWidth="11.453125" defaultRowHeight="14.5"/>
  <cols>
    <col min="1" max="1" width="41" style="9" customWidth="1"/>
    <col min="2" max="2" width="5.7265625" style="9" customWidth="1"/>
    <col min="3" max="3" width="40.453125" style="18" customWidth="1"/>
    <col min="4" max="4" width="29.26953125" style="9" customWidth="1"/>
    <col min="5" max="5" width="54.1796875" style="9" customWidth="1"/>
  </cols>
  <sheetData>
    <row r="1" spans="1:5" ht="52.15" customHeight="1">
      <c r="A1" s="96" t="s">
        <v>1199</v>
      </c>
      <c r="B1" s="96"/>
      <c r="C1" s="96"/>
      <c r="D1" s="96"/>
      <c r="E1" s="96"/>
    </row>
    <row r="2" spans="1:5" ht="34.9" customHeight="1" thickBot="1">
      <c r="A2" s="119" t="s">
        <v>1278</v>
      </c>
      <c r="B2" s="120"/>
      <c r="C2" s="120"/>
      <c r="D2" s="120"/>
      <c r="E2" s="121"/>
    </row>
    <row r="3" spans="1:5" ht="34.9" customHeight="1">
      <c r="A3" s="114" t="s">
        <v>1278</v>
      </c>
      <c r="B3" s="30">
        <v>116</v>
      </c>
      <c r="C3" s="130" t="s">
        <v>1279</v>
      </c>
      <c r="D3" s="131"/>
      <c r="E3" s="31" t="s">
        <v>0</v>
      </c>
    </row>
    <row r="4" spans="1:5" ht="18" customHeight="1">
      <c r="A4" s="115"/>
      <c r="B4" s="110">
        <v>117</v>
      </c>
      <c r="C4" s="109" t="str">
        <f>IF($E$3="NO","NO APLICA","¿Qué tipo de instrumentos de financiación se encuentran adoptados? (Seleccione hasta 7 opciones)")</f>
        <v>¿Qué tipo de instrumentos de financiación se encuentran adoptados? (Seleccione hasta 7 opciones)</v>
      </c>
      <c r="D4" s="109"/>
      <c r="E4" s="32"/>
    </row>
    <row r="5" spans="1:5" ht="18" customHeight="1">
      <c r="A5" s="115"/>
      <c r="B5" s="110"/>
      <c r="C5" s="109"/>
      <c r="D5" s="109"/>
      <c r="E5" s="32"/>
    </row>
    <row r="6" spans="1:5" ht="18" customHeight="1">
      <c r="A6" s="115"/>
      <c r="B6" s="110"/>
      <c r="C6" s="109"/>
      <c r="D6" s="109"/>
      <c r="E6" s="32"/>
    </row>
    <row r="7" spans="1:5" ht="18" customHeight="1">
      <c r="A7" s="115"/>
      <c r="B7" s="110"/>
      <c r="C7" s="109"/>
      <c r="D7" s="109"/>
      <c r="E7" s="32"/>
    </row>
    <row r="8" spans="1:5" ht="18" customHeight="1">
      <c r="A8" s="115"/>
      <c r="B8" s="110"/>
      <c r="C8" s="109"/>
      <c r="D8" s="109"/>
      <c r="E8" s="32"/>
    </row>
    <row r="9" spans="1:5" ht="18" customHeight="1">
      <c r="A9" s="115"/>
      <c r="B9" s="110"/>
      <c r="C9" s="109"/>
      <c r="D9" s="109"/>
      <c r="E9" s="32"/>
    </row>
    <row r="10" spans="1:5" ht="18" customHeight="1">
      <c r="A10" s="115"/>
      <c r="B10" s="110"/>
      <c r="C10" s="109"/>
      <c r="D10" s="109"/>
      <c r="E10" s="32"/>
    </row>
    <row r="11" spans="1:5" ht="34.9" customHeight="1">
      <c r="A11" s="115"/>
      <c r="B11" s="29">
        <v>118</v>
      </c>
      <c r="C11" s="111" t="str">
        <f>IF(E3="NO","NO APLICA",(IF(E4="Otros","Si seleccionó otros, ¿Cuáles?",IF(E5="Otros","Si seleccionó otros, ¿Cuáles?",IF(E6="Otros","Si seleccionó otros, ¿Cuáles?",IF(E7="Otros","Si seleccionó otros, ¿Cuáles?",IF(E8="Otros","Si seleccionó otros, ¿Cuáles?",IF(E9="Otros","Si seleccionó otros, ¿Cuáles?",IF(E10="Otros","Si seleccionó otros, ¿Cuáles?","-")))))))))</f>
        <v>-</v>
      </c>
      <c r="D11" s="118"/>
      <c r="E11" s="38"/>
    </row>
    <row r="12" spans="1:5" ht="34.9" customHeight="1">
      <c r="A12" s="115"/>
      <c r="B12" s="29">
        <v>119</v>
      </c>
      <c r="C12" s="106" t="s">
        <v>1280</v>
      </c>
      <c r="D12" s="108"/>
      <c r="E12" s="40" t="s">
        <v>0</v>
      </c>
    </row>
    <row r="13" spans="1:5" ht="34.9" customHeight="1">
      <c r="A13" s="115"/>
      <c r="B13" s="29">
        <v>120</v>
      </c>
      <c r="C13" s="153" t="str">
        <f>IF($E$12="NO","NO APLICA","¿Cuenta el municipio con estatuto de valorización?")</f>
        <v>¿Cuenta el municipio con estatuto de valorización?</v>
      </c>
      <c r="D13" s="153"/>
      <c r="E13" s="40"/>
    </row>
    <row r="14" spans="1:5" ht="34.9" customHeight="1">
      <c r="A14" s="115"/>
      <c r="B14" s="29">
        <v>121</v>
      </c>
      <c r="C14" s="109" t="str">
        <f>IF($E$12="NO","NO APLICA","¿A que tipo de obras dirige el municipio los dineros derivados del cobro por valorización?")</f>
        <v>¿A que tipo de obras dirige el municipio los dineros derivados del cobro por valorización?</v>
      </c>
      <c r="D14" s="109"/>
      <c r="E14" s="38"/>
    </row>
    <row r="15" spans="1:5" ht="18" customHeight="1">
      <c r="A15" s="115"/>
      <c r="B15" s="110">
        <v>122</v>
      </c>
      <c r="C15" s="109" t="str">
        <f>IF($E$12="NO","NO APLICA","¿Cuáles han sido las dificultades en la aplicación del instrumento? (Seleccione hasta 4 opciones)")</f>
        <v>¿Cuáles han sido las dificultades en la aplicación del instrumento? (Seleccione hasta 4 opciones)</v>
      </c>
      <c r="D15" s="109"/>
      <c r="E15" s="40"/>
    </row>
    <row r="16" spans="1:5" ht="18" customHeight="1">
      <c r="A16" s="115"/>
      <c r="B16" s="110"/>
      <c r="C16" s="109"/>
      <c r="D16" s="109"/>
      <c r="E16" s="40"/>
    </row>
    <row r="17" spans="1:5" ht="18" customHeight="1">
      <c r="A17" s="115"/>
      <c r="B17" s="110"/>
      <c r="C17" s="109"/>
      <c r="D17" s="109"/>
      <c r="E17" s="40"/>
    </row>
    <row r="18" spans="1:5" ht="18" customHeight="1">
      <c r="A18" s="115"/>
      <c r="B18" s="110"/>
      <c r="C18" s="109"/>
      <c r="D18" s="109"/>
      <c r="E18" s="40"/>
    </row>
    <row r="19" spans="1:5" ht="34.9" customHeight="1">
      <c r="A19" s="115"/>
      <c r="B19" s="29">
        <v>123</v>
      </c>
      <c r="C19" s="109" t="str">
        <f>IF(E12="NO","NO APLICA",(IF(E15="Otros","Si seleccionó otros, ¿Cuáles?",IF(E16="Otros","Si seleccionó otros, ¿Cuáles?",IF(E17="Otros","Si seleccionó otros, ¿Cuáles?",IF(E18="Otros","Si seleccionó otros, ¿Cuáles?","-"))))))</f>
        <v>-</v>
      </c>
      <c r="D19" s="109"/>
      <c r="E19" s="38"/>
    </row>
    <row r="20" spans="1:5" ht="34.9" customHeight="1">
      <c r="A20" s="115"/>
      <c r="B20" s="29">
        <v>124</v>
      </c>
      <c r="C20" s="106" t="s">
        <v>1281</v>
      </c>
      <c r="D20" s="108"/>
      <c r="E20" s="40" t="s">
        <v>0</v>
      </c>
    </row>
    <row r="21" spans="1:5" ht="34.9" customHeight="1">
      <c r="A21" s="115"/>
      <c r="B21" s="29">
        <v>125</v>
      </c>
      <c r="C21" s="124" t="str">
        <f>IF($E$20="NO","NO APLICA","Indique el nombre del acto administrativo")</f>
        <v>Indique el nombre del acto administrativo</v>
      </c>
      <c r="D21" s="156"/>
      <c r="E21" s="38"/>
    </row>
    <row r="22" spans="1:5" ht="34.9" customHeight="1">
      <c r="A22" s="115"/>
      <c r="B22" s="29">
        <v>126</v>
      </c>
      <c r="C22" s="111" t="str">
        <f>IF($E$20="NO","NO APLICA","¿Cuenta el municipio con acuerdos o metodologías para el cobro de participación en plusvalía?")</f>
        <v>¿Cuenta el municipio con acuerdos o metodologías para el cobro de participación en plusvalía?</v>
      </c>
      <c r="D22" s="118"/>
      <c r="E22" s="40"/>
    </row>
    <row r="23" spans="1:5" ht="18" customHeight="1">
      <c r="A23" s="115"/>
      <c r="B23" s="110">
        <v>127</v>
      </c>
      <c r="C23" s="109" t="str">
        <f>IF($E$20="NO","NO APLICA","De los siguientes hechos generadores de plusvalía, ¿en cuáles se han generado recaudos? (Seleccione hasta 4 opciones)")</f>
        <v>De los siguientes hechos generadores de plusvalía, ¿en cuáles se han generado recaudos? (Seleccione hasta 4 opciones)</v>
      </c>
      <c r="D23" s="109"/>
      <c r="E23" s="40"/>
    </row>
    <row r="24" spans="1:5" ht="18" customHeight="1">
      <c r="A24" s="115"/>
      <c r="B24" s="110"/>
      <c r="C24" s="109"/>
      <c r="D24" s="109"/>
      <c r="E24" s="40"/>
    </row>
    <row r="25" spans="1:5" ht="18" customHeight="1">
      <c r="A25" s="115"/>
      <c r="B25" s="110"/>
      <c r="C25" s="109"/>
      <c r="D25" s="109"/>
      <c r="E25" s="40"/>
    </row>
    <row r="26" spans="1:5" ht="18" customHeight="1">
      <c r="A26" s="115"/>
      <c r="B26" s="110"/>
      <c r="C26" s="109"/>
      <c r="D26" s="109"/>
      <c r="E26" s="40"/>
    </row>
    <row r="27" spans="1:5" ht="18" customHeight="1">
      <c r="A27" s="115"/>
      <c r="B27" s="110">
        <v>128</v>
      </c>
      <c r="C27" s="109" t="str">
        <f>IF($E$20="NO","NO APLICA","¿Cuáles han sido las principales dificultades en la aplicación de la participación en plusvalía? (Seleccione hasta 6 opciones)")</f>
        <v>¿Cuáles han sido las principales dificultades en la aplicación de la participación en plusvalía? (Seleccione hasta 6 opciones)</v>
      </c>
      <c r="D27" s="109"/>
      <c r="E27" s="40"/>
    </row>
    <row r="28" spans="1:5" ht="18" customHeight="1">
      <c r="A28" s="115"/>
      <c r="B28" s="110"/>
      <c r="C28" s="109"/>
      <c r="D28" s="109"/>
      <c r="E28" s="40"/>
    </row>
    <row r="29" spans="1:5" ht="18" customHeight="1">
      <c r="A29" s="115"/>
      <c r="B29" s="110"/>
      <c r="C29" s="109"/>
      <c r="D29" s="109"/>
      <c r="E29" s="40"/>
    </row>
    <row r="30" spans="1:5" ht="18" customHeight="1">
      <c r="A30" s="115"/>
      <c r="B30" s="110"/>
      <c r="C30" s="109"/>
      <c r="D30" s="109"/>
      <c r="E30" s="40"/>
    </row>
    <row r="31" spans="1:5" ht="18" customHeight="1">
      <c r="A31" s="115"/>
      <c r="B31" s="110"/>
      <c r="C31" s="109"/>
      <c r="D31" s="109"/>
      <c r="E31" s="40"/>
    </row>
    <row r="32" spans="1:5" ht="18" customHeight="1" thickBot="1">
      <c r="A32" s="116"/>
      <c r="B32" s="155"/>
      <c r="C32" s="129"/>
      <c r="D32" s="129"/>
      <c r="E32" s="43"/>
    </row>
    <row r="33" spans="1:5" ht="34.9" customHeight="1">
      <c r="A33" s="114" t="s">
        <v>1282</v>
      </c>
      <c r="B33" s="30">
        <v>129</v>
      </c>
      <c r="C33" s="130" t="s">
        <v>1283</v>
      </c>
      <c r="D33" s="131"/>
      <c r="E33" s="51"/>
    </row>
    <row r="34" spans="1:5" ht="34.9" customHeight="1">
      <c r="A34" s="115"/>
      <c r="B34" s="29">
        <v>130</v>
      </c>
      <c r="C34" s="106" t="s">
        <v>1284</v>
      </c>
      <c r="D34" s="108"/>
      <c r="E34" s="52"/>
    </row>
    <row r="35" spans="1:5" ht="18" customHeight="1">
      <c r="A35" s="115"/>
      <c r="B35" s="110">
        <v>131</v>
      </c>
      <c r="C35" s="117" t="s">
        <v>1285</v>
      </c>
      <c r="D35" s="117"/>
      <c r="E35" s="40"/>
    </row>
    <row r="36" spans="1:5" ht="18" customHeight="1">
      <c r="A36" s="115"/>
      <c r="B36" s="110"/>
      <c r="C36" s="117"/>
      <c r="D36" s="117"/>
      <c r="E36" s="40"/>
    </row>
    <row r="37" spans="1:5" ht="18" customHeight="1" thickBot="1">
      <c r="A37" s="116"/>
      <c r="B37" s="155"/>
      <c r="C37" s="140"/>
      <c r="D37" s="140"/>
      <c r="E37" s="43" t="s">
        <v>0</v>
      </c>
    </row>
    <row r="38" spans="1:5" ht="34.9" customHeight="1"/>
    <row r="39" spans="1:5" ht="34.9" customHeight="1"/>
    <row r="40" spans="1:5" ht="34.9" customHeight="1"/>
  </sheetData>
  <sheetProtection formatRows="0" selectLockedCells="1"/>
  <mergeCells count="25">
    <mergeCell ref="C4:D10"/>
    <mergeCell ref="B4:B10"/>
    <mergeCell ref="C11:D11"/>
    <mergeCell ref="C13:D13"/>
    <mergeCell ref="A1:E1"/>
    <mergeCell ref="A2:E2"/>
    <mergeCell ref="C3:D3"/>
    <mergeCell ref="A3:A32"/>
    <mergeCell ref="C14:D14"/>
    <mergeCell ref="C19:D19"/>
    <mergeCell ref="B15:B18"/>
    <mergeCell ref="C15:D18"/>
    <mergeCell ref="C12:D12"/>
    <mergeCell ref="C35:D37"/>
    <mergeCell ref="B35:B37"/>
    <mergeCell ref="A33:A37"/>
    <mergeCell ref="C20:D20"/>
    <mergeCell ref="C21:D21"/>
    <mergeCell ref="C22:D22"/>
    <mergeCell ref="C23:D26"/>
    <mergeCell ref="C27:D32"/>
    <mergeCell ref="B23:B26"/>
    <mergeCell ref="B27:B32"/>
    <mergeCell ref="C33:D33"/>
    <mergeCell ref="C34:D34"/>
  </mergeCells>
  <conditionalFormatting sqref="C4:D11">
    <cfRule type="expression" dxfId="40" priority="10">
      <formula>$E$3="Seleccione"</formula>
    </cfRule>
  </conditionalFormatting>
  <conditionalFormatting sqref="C13:D19">
    <cfRule type="expression" dxfId="39" priority="1">
      <formula>$E$12="Seleccione"</formula>
    </cfRule>
  </conditionalFormatting>
  <conditionalFormatting sqref="C21:D22 C23 C27:D32">
    <cfRule type="expression" dxfId="38" priority="5">
      <formula>$E$20="Seleccione"</formula>
    </cfRule>
  </conditionalFormatting>
  <conditionalFormatting sqref="C4:E11">
    <cfRule type="expression" dxfId="37" priority="16">
      <formula>$E$3="NO"</formula>
    </cfRule>
  </conditionalFormatting>
  <conditionalFormatting sqref="C13:E19">
    <cfRule type="expression" dxfId="36" priority="14">
      <formula>$E$12="NO"</formula>
    </cfRule>
  </conditionalFormatting>
  <conditionalFormatting sqref="C21:E22 C23 C27:E32 E23:E26">
    <cfRule type="expression" dxfId="35" priority="12">
      <formula>$E$20="NO"</formula>
    </cfRule>
  </conditionalFormatting>
  <conditionalFormatting sqref="E3">
    <cfRule type="containsText" dxfId="34" priority="11" operator="containsText" text="Seleccione">
      <formula>NOT(ISERROR(SEARCH("Seleccione",E3)))</formula>
    </cfRule>
  </conditionalFormatting>
  <conditionalFormatting sqref="E12">
    <cfRule type="containsText" dxfId="33" priority="9" operator="containsText" text="Seleccione">
      <formula>NOT(ISERROR(SEARCH("Seleccione",E12)))</formula>
    </cfRule>
  </conditionalFormatting>
  <conditionalFormatting sqref="E20">
    <cfRule type="containsText" dxfId="32" priority="6" operator="containsText" text="Seleccione">
      <formula>NOT(ISERROR(SEARCH("Seleccione",E20)))</formula>
    </cfRule>
  </conditionalFormatting>
  <conditionalFormatting sqref="E35:E37">
    <cfRule type="containsText" dxfId="31" priority="4" operator="containsText" text="Seleccione">
      <formula>NOT(ISERROR(SEARCH("Seleccione",E35)))</formula>
    </cfRule>
  </conditionalFormatting>
  <dataValidations count="2">
    <dataValidation allowBlank="1" showInputMessage="1" showErrorMessage="1" prompt="Se recomienda consultar esta información con la Secretaría de Hacienda y con la Secretaría de Planeación" sqref="E33 E11 E14 E19 E21" xr:uid="{6502EF4D-C782-430F-9A55-39F293C4C2B0}"/>
    <dataValidation type="decimal" operator="greaterThan" allowBlank="1" showInputMessage="1" showErrorMessage="1" error="La celda solo permite diligenciar números. Separe los decimales con un punto." prompt="Se recomienda consultar esta información con la Secretaría de Hacienda y con la Secretaría de Planeación" sqref="E34" xr:uid="{90DA5F18-763D-4041-B1AE-B70983B12AA7}">
      <formula1>0</formula1>
    </dataValidation>
  </dataValidations>
  <pageMargins left="0.7" right="0.7" top="0.75" bottom="0.75" header="0.3" footer="0.3"/>
  <pageSetup scale="50"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error="Seleccione en la lista desplegable" prompt="Se recomienda consultar esta información con la Secretaría de Hacienda y con la Secretaría de Planeación" xr:uid="{7F0AA737-7BB9-4989-84F1-67F52B630170}">
          <x14:formula1>
            <xm:f>'Desplegables instrumentos'!$A$2:$A$3</xm:f>
          </x14:formula1>
          <xm:sqref>E22 E13</xm:sqref>
        </x14:dataValidation>
        <x14:dataValidation type="list" allowBlank="1" showInputMessage="1" showErrorMessage="1" error="Seleccione en la lista desplegable" prompt="Se recomienda consultar esta información con la Secretaría de Hacienda y con la Secretaría de Planeación" xr:uid="{3C92F455-614A-4538-8C89-7A54830ECC15}">
          <x14:formula1>
            <xm:f>'Desplegables instrumentos'!$A$6:$G$6</xm:f>
          </x14:formula1>
          <xm:sqref>E4:E10</xm:sqref>
        </x14:dataValidation>
        <x14:dataValidation type="list" allowBlank="1" showInputMessage="1" showErrorMessage="1" error="Seleccione en la lista desplegable" prompt="Se recomienda consultar esta información con la Secretaría de Hacienda y con la Secretaría de Planeación" xr:uid="{5402A7CA-67C1-4B83-8B22-924D2B36556C}">
          <x14:formula1>
            <xm:f>'Desplegables instrumentos'!$A$8:$D$8</xm:f>
          </x14:formula1>
          <xm:sqref>E15:E18</xm:sqref>
        </x14:dataValidation>
        <x14:dataValidation type="list" allowBlank="1" showInputMessage="1" showErrorMessage="1" error="Seleccione en la lista desplegable" prompt="Se recomienda consultar esta información con la Secretaría de Hacienda y con la Secretaría de Planeación" xr:uid="{E1A599C1-783F-441F-B139-E0084C8768E1}">
          <x14:formula1>
            <xm:f>'Desplegables instrumentos'!$A$10:$D$10</xm:f>
          </x14:formula1>
          <xm:sqref>E23:E26</xm:sqref>
        </x14:dataValidation>
        <x14:dataValidation type="list" allowBlank="1" showInputMessage="1" showErrorMessage="1" error="Seleccione en la lista desplegable" prompt="Se recomienda consultar esta información con la Secretaría de Hacienda y con la Secretaría de Planeación" xr:uid="{724DB3AD-B5A8-4632-9EB0-AF76F5900720}">
          <x14:formula1>
            <xm:f>'Desplegables instrumentos'!$A$12:$F$12</xm:f>
          </x14:formula1>
          <xm:sqref>E27:E32</xm:sqref>
        </x14:dataValidation>
        <x14:dataValidation type="list" allowBlank="1" showInputMessage="1" showErrorMessage="1" error="Seleccione en la lista desplegable" prompt="Se recomienda consultar esta información con la Secretaría de Hacienda y con la Secretaría de Planeación" xr:uid="{45C18A24-B6B1-4BAB-9B01-0E46175464D9}">
          <x14:formula1>
            <xm:f>'Desplegables instrumentos'!$A$14:$D$14</xm:f>
          </x14:formula1>
          <xm:sqref>E35:E37</xm:sqref>
        </x14:dataValidation>
        <x14:dataValidation type="list" allowBlank="1" showInputMessage="1" showErrorMessage="1" error="Seleccione en la lista desplegable" prompt="Se recomienda consultar esta información con la Secretaría de Hacienda y con la Secretaría de Planeación" xr:uid="{8C3C77EC-1811-4E92-8EE0-99F5E548778F}">
          <x14:formula1>
            <xm:f>'Desplegables instrumentos'!$A$2:$A$4</xm:f>
          </x14:formula1>
          <xm:sqref>E12 E20</xm:sqref>
        </x14:dataValidation>
        <x14:dataValidation type="list" allowBlank="1" showInputMessage="1" showErrorMessage="1" error="Seleccione en la lista desplegable" prompt="Se recomienda consultar esta información en el Plan de Ordenamiento Territorial y con la Secretaría de Planeación" xr:uid="{CB73C0FC-EF67-462B-82FF-A35A91D30E49}">
          <x14:formula1>
            <xm:f>'Desplegables instrumentos'!$A$2:$A$4</xm:f>
          </x14:formula1>
          <xm:sqref>E3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05C0-05E4-4321-851A-5636D9B3D22A}">
  <dimension ref="A1:E22"/>
  <sheetViews>
    <sheetView zoomScale="66" zoomScaleNormal="85" workbookViewId="0">
      <selection sqref="A1:E1"/>
    </sheetView>
  </sheetViews>
  <sheetFormatPr baseColWidth="10" defaultColWidth="11.453125" defaultRowHeight="14.5"/>
  <cols>
    <col min="1" max="1" width="49.7265625" style="9" customWidth="1"/>
    <col min="2" max="2" width="5.7265625" style="9" customWidth="1"/>
    <col min="3" max="3" width="40.453125" style="18" customWidth="1"/>
    <col min="4" max="4" width="29.26953125" style="9" customWidth="1"/>
    <col min="5" max="5" width="54.1796875" style="9" customWidth="1"/>
  </cols>
  <sheetData>
    <row r="1" spans="1:5" ht="52.15" customHeight="1">
      <c r="A1" s="96" t="s">
        <v>1199</v>
      </c>
      <c r="B1" s="96"/>
      <c r="C1" s="96"/>
      <c r="D1" s="96"/>
      <c r="E1" s="96"/>
    </row>
    <row r="2" spans="1:5" ht="34.9" customHeight="1" thickBot="1">
      <c r="A2" s="119" t="s">
        <v>1286</v>
      </c>
      <c r="B2" s="120"/>
      <c r="C2" s="120"/>
      <c r="D2" s="120"/>
      <c r="E2" s="121"/>
    </row>
    <row r="3" spans="1:5" ht="34.9" customHeight="1">
      <c r="A3" s="114" t="s">
        <v>1286</v>
      </c>
      <c r="B3" s="30">
        <v>132</v>
      </c>
      <c r="C3" s="130" t="s">
        <v>1287</v>
      </c>
      <c r="D3" s="131"/>
      <c r="E3" s="31" t="s">
        <v>0</v>
      </c>
    </row>
    <row r="4" spans="1:5" ht="18" customHeight="1">
      <c r="A4" s="115"/>
      <c r="B4" s="110">
        <v>133</v>
      </c>
      <c r="C4" s="109" t="str">
        <f>IF($E$3="NO","NO APLICA","Indique cuáles han sido los instrumentos de gestión de suelo que han sido adoptados en su municipio (Seleccione hasta 6 opciones)")</f>
        <v>Indique cuáles han sido los instrumentos de gestión de suelo que han sido adoptados en su municipio (Seleccione hasta 6 opciones)</v>
      </c>
      <c r="D4" s="109"/>
      <c r="E4" s="40"/>
    </row>
    <row r="5" spans="1:5" ht="18" customHeight="1">
      <c r="A5" s="115"/>
      <c r="B5" s="110"/>
      <c r="C5" s="109"/>
      <c r="D5" s="109"/>
      <c r="E5" s="40"/>
    </row>
    <row r="6" spans="1:5" ht="18" customHeight="1">
      <c r="A6" s="115"/>
      <c r="B6" s="110"/>
      <c r="C6" s="109"/>
      <c r="D6" s="109"/>
      <c r="E6" s="40"/>
    </row>
    <row r="7" spans="1:5" ht="18" customHeight="1">
      <c r="A7" s="115"/>
      <c r="B7" s="110"/>
      <c r="C7" s="109"/>
      <c r="D7" s="109"/>
      <c r="E7" s="40"/>
    </row>
    <row r="8" spans="1:5" ht="18" customHeight="1">
      <c r="A8" s="115"/>
      <c r="B8" s="110"/>
      <c r="C8" s="109"/>
      <c r="D8" s="109"/>
      <c r="E8" s="40"/>
    </row>
    <row r="9" spans="1:5" ht="18" customHeight="1">
      <c r="A9" s="115"/>
      <c r="B9" s="110"/>
      <c r="C9" s="109"/>
      <c r="D9" s="109"/>
      <c r="E9" s="40"/>
    </row>
    <row r="10" spans="1:5" ht="34.9" customHeight="1">
      <c r="A10" s="115"/>
      <c r="B10" s="29">
        <v>134</v>
      </c>
      <c r="C10" s="111" t="str">
        <f>IF(E3="NO","NO APLICA",(IF(E4="Otros","Si seleccionó otros, ¿Cuáles?",IF(E5="Otros","Si seleccionó otros, ¿Cuáles?",IF(E6="Otros","Si seleccionó otros, ¿Cuáles?",IF(E7="Otros","Si seleccionó otros, ¿Cuáles?",IF(E8="Otros","Si seleccionó otros, ¿Cuáles?",IF(E9="Otros","Si seleccionó otros, ¿Cuáles?","-"))))))))</f>
        <v>-</v>
      </c>
      <c r="D10" s="118"/>
      <c r="E10" s="38"/>
    </row>
    <row r="11" spans="1:5" ht="18" customHeight="1">
      <c r="A11" s="115"/>
      <c r="B11" s="110">
        <v>135</v>
      </c>
      <c r="C11" s="109" t="str">
        <f>IF($E$3="NO","NO APLICA","Indique en que estado se encuentran los instrumentos de gestión de suelo (Seleccione hasta 3 opciones)")</f>
        <v>Indique en que estado se encuentran los instrumentos de gestión de suelo (Seleccione hasta 3 opciones)</v>
      </c>
      <c r="D11" s="109"/>
      <c r="E11" s="40"/>
    </row>
    <row r="12" spans="1:5" ht="18" customHeight="1">
      <c r="A12" s="115"/>
      <c r="B12" s="110"/>
      <c r="C12" s="109"/>
      <c r="D12" s="109"/>
      <c r="E12" s="40"/>
    </row>
    <row r="13" spans="1:5" ht="18" customHeight="1">
      <c r="A13" s="115"/>
      <c r="B13" s="110"/>
      <c r="C13" s="109"/>
      <c r="D13" s="109"/>
      <c r="E13" s="40"/>
    </row>
    <row r="14" spans="1:5" ht="34.9" customHeight="1">
      <c r="A14" s="115"/>
      <c r="B14" s="29">
        <v>136</v>
      </c>
      <c r="C14" s="106" t="s">
        <v>1288</v>
      </c>
      <c r="D14" s="108"/>
      <c r="E14" s="40" t="s">
        <v>0</v>
      </c>
    </row>
    <row r="15" spans="1:5" ht="34.9" customHeight="1">
      <c r="A15" s="115"/>
      <c r="B15" s="29">
        <v>137</v>
      </c>
      <c r="C15" s="111" t="str">
        <f>IF($E$14="NO","NO APLICA","Indique la Cantidad (Ha) y el motivo de utilidad pública que sustenta la adquisición")</f>
        <v>Indique la Cantidad (Ha) y el motivo de utilidad pública que sustenta la adquisición</v>
      </c>
      <c r="D15" s="118"/>
      <c r="E15" s="38"/>
    </row>
    <row r="16" spans="1:5" ht="89.5" customHeight="1" thickBot="1">
      <c r="A16" s="116"/>
      <c r="B16" s="34">
        <v>138</v>
      </c>
      <c r="C16" s="138" t="s">
        <v>1289</v>
      </c>
      <c r="D16" s="139"/>
      <c r="E16" s="81"/>
    </row>
    <row r="17" ht="34.9" customHeight="1"/>
    <row r="18" ht="34.9" customHeight="1"/>
    <row r="19" ht="34.9" customHeight="1"/>
    <row r="20" ht="34.9" customHeight="1"/>
    <row r="21" ht="34.9" customHeight="1"/>
    <row r="22" ht="34.9" customHeight="1"/>
  </sheetData>
  <sheetProtection formatRows="0" selectLockedCells="1"/>
  <mergeCells count="12">
    <mergeCell ref="A1:E1"/>
    <mergeCell ref="A2:E2"/>
    <mergeCell ref="C3:D3"/>
    <mergeCell ref="A3:A16"/>
    <mergeCell ref="C4:D9"/>
    <mergeCell ref="B4:B9"/>
    <mergeCell ref="C10:D10"/>
    <mergeCell ref="C11:D13"/>
    <mergeCell ref="B11:B13"/>
    <mergeCell ref="C14:D14"/>
    <mergeCell ref="C15:D15"/>
    <mergeCell ref="C16:D16"/>
  </mergeCells>
  <conditionalFormatting sqref="C4:D13">
    <cfRule type="expression" dxfId="30" priority="3">
      <formula>$E$3="Seleccione"</formula>
    </cfRule>
  </conditionalFormatting>
  <conditionalFormatting sqref="C15:D15">
    <cfRule type="expression" dxfId="29" priority="1">
      <formula>$E$14="Seleccione"</formula>
    </cfRule>
  </conditionalFormatting>
  <conditionalFormatting sqref="C4:E13">
    <cfRule type="expression" dxfId="28" priority="7">
      <formula>$E$3="NO"</formula>
    </cfRule>
  </conditionalFormatting>
  <conditionalFormatting sqref="C15:E15">
    <cfRule type="expression" dxfId="27" priority="5">
      <formula>$E$14="NO"</formula>
    </cfRule>
  </conditionalFormatting>
  <conditionalFormatting sqref="E3">
    <cfRule type="containsText" dxfId="26" priority="4" operator="containsText" text="Seleccione">
      <formula>NOT(ISERROR(SEARCH("Seleccione",E3)))</formula>
    </cfRule>
  </conditionalFormatting>
  <conditionalFormatting sqref="E14">
    <cfRule type="containsText" dxfId="25" priority="2" operator="containsText" text="Seleccione">
      <formula>NOT(ISERROR(SEARCH("Seleccione",E14)))</formula>
    </cfRule>
  </conditionalFormatting>
  <dataValidations count="1">
    <dataValidation allowBlank="1" showInputMessage="1" showErrorMessage="1" prompt="Se recomienda consultar con la Secretaría de Planeación" sqref="E10 E15:E16" xr:uid="{C57FC29A-C6EB-42CC-9CEB-E2AFF3519D9B}"/>
  </dataValidations>
  <pageMargins left="0.7" right="0.7" top="0.75" bottom="0.75" header="0.3" footer="0.3"/>
  <pageSetup scale="5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Seleccione en la lista desplegable" prompt="Se recomienda consultar con la Secretaría de Planeación" xr:uid="{4D0375A2-DDCF-487D-A378-01F6406F7028}">
          <x14:formula1>
            <xm:f>'Desplegables instrumentos'!$A$2:$A$4</xm:f>
          </x14:formula1>
          <xm:sqref>E14 E3</xm:sqref>
        </x14:dataValidation>
        <x14:dataValidation type="list" allowBlank="1" showInputMessage="1" showErrorMessage="1" error="Seleccione en la lista desplegable" prompt="Se recomienda consultar con la Secretaría de Planeación" xr:uid="{66478522-55C8-4AF8-8B2B-86B3B3A804BB}">
          <x14:formula1>
            <xm:f>'Desplegables instrumentos'!$A$18:$C$18</xm:f>
          </x14:formula1>
          <xm:sqref>E11:E13</xm:sqref>
        </x14:dataValidation>
        <x14:dataValidation type="list" allowBlank="1" showInputMessage="1" showErrorMessage="1" error="Seleccione en la lista desplegable" prompt="Se recomienda consultar con la Secretaría de Planeación" xr:uid="{24302DF9-10D5-4A49-9059-730D68B5984D}">
          <x14:formula1>
            <xm:f>'Desplegables instrumentos'!$A$16:$F$16</xm:f>
          </x14:formula1>
          <xm:sqref>E4:E8 E9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B1309-4C11-440D-89B4-1CB66F617D76}">
  <sheetPr>
    <tabColor rgb="FF32BBE3"/>
    <pageSetUpPr fitToPage="1"/>
  </sheetPr>
  <dimension ref="A1:D219"/>
  <sheetViews>
    <sheetView zoomScale="70" zoomScaleNormal="70" workbookViewId="0">
      <selection activeCell="A3" sqref="A3:A6"/>
    </sheetView>
  </sheetViews>
  <sheetFormatPr baseColWidth="10" defaultColWidth="11.453125" defaultRowHeight="14.5"/>
  <cols>
    <col min="1" max="1" width="36.26953125" customWidth="1"/>
    <col min="2" max="2" width="5.7265625" customWidth="1"/>
    <col min="3" max="3" width="54.1796875" customWidth="1"/>
    <col min="4" max="4" width="59.26953125" customWidth="1"/>
  </cols>
  <sheetData>
    <row r="1" spans="1:4" ht="52.15" customHeight="1">
      <c r="A1" s="96" t="s">
        <v>1199</v>
      </c>
      <c r="B1" s="96"/>
      <c r="C1" s="96"/>
      <c r="D1" s="96"/>
    </row>
    <row r="2" spans="1:4" ht="22.9" customHeight="1">
      <c r="A2" s="159" t="s">
        <v>1204</v>
      </c>
      <c r="B2" s="159"/>
      <c r="C2" s="159"/>
      <c r="D2" s="159"/>
    </row>
    <row r="3" spans="1:4" ht="30" customHeight="1">
      <c r="A3" s="157" t="s">
        <v>1204</v>
      </c>
      <c r="B3" s="61">
        <v>1</v>
      </c>
      <c r="C3" s="62" t="s">
        <v>1205</v>
      </c>
      <c r="D3" s="63" t="str">
        <f>IF('DATOS GENERALES'!E5="Seleccione","Sin respuesta",IF('DATOS GENERALES'!E5="","Sin respuesta",'DATOS GENERALES'!E5))</f>
        <v>Sin respuesta</v>
      </c>
    </row>
    <row r="4" spans="1:4" ht="30" customHeight="1">
      <c r="A4" s="157"/>
      <c r="B4" s="61">
        <v>2</v>
      </c>
      <c r="C4" s="62" t="s">
        <v>1206</v>
      </c>
      <c r="D4" s="63" t="str">
        <f>IF('DATOS GENERALES'!E6="Seleccione","Sin respuesta",IF('DATOS GENERALES'!E6="","Sin respuesta",'DATOS GENERALES'!E6))</f>
        <v>Sin respuesta</v>
      </c>
    </row>
    <row r="5" spans="1:4" ht="30" customHeight="1">
      <c r="A5" s="157"/>
      <c r="B5" s="61">
        <v>3</v>
      </c>
      <c r="C5" s="62" t="s">
        <v>1207</v>
      </c>
      <c r="D5" s="63" t="str">
        <f>IF('DATOS GENERALES'!E7="Seleccione","Sin respuesta",IF('DATOS GENERALES'!E7="","Sin respuesta",'DATOS GENERALES'!E7))</f>
        <v>Sin respuesta</v>
      </c>
    </row>
    <row r="6" spans="1:4" ht="30" customHeight="1">
      <c r="A6" s="157"/>
      <c r="B6" s="61">
        <v>4</v>
      </c>
      <c r="C6" s="62" t="s">
        <v>1208</v>
      </c>
      <c r="D6" s="63" t="str">
        <f>IF('DATOS GENERALES'!E8="Seleccione","Sin respuesta",IF('DATOS GENERALES'!E8="","Sin respuesta",'DATOS GENERALES'!E8))</f>
        <v>Sin respuesta</v>
      </c>
    </row>
    <row r="7" spans="1:4" ht="30" customHeight="1">
      <c r="A7" s="158" t="s">
        <v>1209</v>
      </c>
      <c r="B7" s="158"/>
      <c r="C7" s="158"/>
      <c r="D7" s="158"/>
    </row>
    <row r="8" spans="1:4" ht="30" customHeight="1">
      <c r="A8" s="157" t="s">
        <v>1210</v>
      </c>
      <c r="B8" s="61">
        <v>5</v>
      </c>
      <c r="C8" s="62" t="s">
        <v>1211</v>
      </c>
      <c r="D8" s="64" t="str">
        <f>IF(POT!C3="NO APLICA","NO APLICA",IF(POT!E3="Seleccione","Sin respuesta",IF(POT!E3="","Sin respuesta",POT!E3)))</f>
        <v>Sin respuesta</v>
      </c>
    </row>
    <row r="9" spans="1:4" ht="30" customHeight="1">
      <c r="A9" s="157"/>
      <c r="B9" s="61">
        <v>6</v>
      </c>
      <c r="C9" s="60" t="s">
        <v>1290</v>
      </c>
      <c r="D9" s="64" t="str">
        <f>IF(POT!C4="NO APLICA","NO APLICA",IF(POT!E4="Seleccione","Sin respuesta",IF(POT!E4="","Sin respuesta",POT!E4)))</f>
        <v>Sin respuesta</v>
      </c>
    </row>
    <row r="10" spans="1:4" ht="30" customHeight="1">
      <c r="A10" s="157"/>
      <c r="B10" s="61">
        <v>7</v>
      </c>
      <c r="C10" s="60" t="s">
        <v>1291</v>
      </c>
      <c r="D10" s="64" t="str">
        <f>IF(POT!C5="NO APLICA","NO APLICA",IF(POT!E5="Seleccione","Sin respuesta",IF(POT!E5="","Sin respuesta",POT!E5)))</f>
        <v>Sin respuesta</v>
      </c>
    </row>
    <row r="11" spans="1:4" ht="30" customHeight="1">
      <c r="A11" s="157"/>
      <c r="B11" s="61">
        <v>8</v>
      </c>
      <c r="C11" s="60" t="s">
        <v>1292</v>
      </c>
      <c r="D11" s="85" t="str">
        <f>IF(POT!C6="NO APLICA","NO APLICA",IF(POT!E6="Seleccione","Sin respuesta",IF(POT!E6="","Sin respuesta",POT!E6)))</f>
        <v>Sin respuesta</v>
      </c>
    </row>
    <row r="12" spans="1:4" ht="30" customHeight="1">
      <c r="A12" s="157"/>
      <c r="B12" s="61">
        <v>9</v>
      </c>
      <c r="C12" s="60" t="s">
        <v>1293</v>
      </c>
      <c r="D12" s="85" t="str">
        <f>IF(POT!C7="NO APLICA","NO APLICA",IF(POT!E7="Seleccione","Sin respuesta",IF(POT!E7="","Sin respuesta",POT!E7)))</f>
        <v>Sin respuesta</v>
      </c>
    </row>
    <row r="13" spans="1:4" ht="30" customHeight="1">
      <c r="A13" s="157"/>
      <c r="B13" s="61">
        <v>10</v>
      </c>
      <c r="C13" s="60" t="s">
        <v>1294</v>
      </c>
      <c r="D13" s="85" t="str">
        <f>IF(POT!C8="NO APLICA","NO APLICA",IF(POT!E8="Seleccione","Sin respuesta",IF(POT!E8="","Sin respuesta",POT!E8)))</f>
        <v>Sin respuesta</v>
      </c>
    </row>
    <row r="14" spans="1:4" ht="30" customHeight="1">
      <c r="A14" s="157"/>
      <c r="B14" s="61">
        <v>11</v>
      </c>
      <c r="C14" s="60" t="s">
        <v>1295</v>
      </c>
      <c r="D14" s="85" t="str">
        <f>IF(POT!C9="NO APLICA","NO APLICA",IF(POT!E9="Seleccione","Sin respuesta",IF(POT!E9="","Sin respuesta",POT!E9)))</f>
        <v>Sin respuesta</v>
      </c>
    </row>
    <row r="15" spans="1:4" ht="30" customHeight="1">
      <c r="A15" s="157" t="s">
        <v>1212</v>
      </c>
      <c r="B15" s="61">
        <v>12</v>
      </c>
      <c r="C15" s="60" t="s">
        <v>1296</v>
      </c>
      <c r="D15" s="64" t="str">
        <f>IF(POT!C10="NO APLICA","NO APLICA",IF(POT!E10="Seleccione","Sin respuesta",IF(POT!E10="","Sin respuesta",POT!E10)))</f>
        <v>Sin respuesta</v>
      </c>
    </row>
    <row r="16" spans="1:4" ht="30" customHeight="1">
      <c r="A16" s="157"/>
      <c r="B16" s="61">
        <v>13</v>
      </c>
      <c r="C16" s="60" t="s">
        <v>1297</v>
      </c>
      <c r="D16" s="64" t="str">
        <f>IF(POT!C11="NO APLICA","NO APLICA",IF(POT!E11="Seleccione","Sin respuesta",IF(POT!E11="","Sin respuesta",POT!E11)))</f>
        <v>Sin respuesta</v>
      </c>
    </row>
    <row r="17" spans="1:4" ht="30" customHeight="1">
      <c r="A17" s="157"/>
      <c r="B17" s="61">
        <v>14</v>
      </c>
      <c r="C17" s="60" t="s">
        <v>1298</v>
      </c>
      <c r="D17" s="64" t="str">
        <f>IF(POT!C12="NO APLICA","NO APLICA",IF(POT!E12="Seleccione","Sin respuesta",IF(POT!E12="","Sin respuesta",POT!E12)))</f>
        <v>Sin respuesta</v>
      </c>
    </row>
    <row r="18" spans="1:4" ht="30" customHeight="1">
      <c r="A18" s="157"/>
      <c r="B18" s="61">
        <v>15</v>
      </c>
      <c r="C18" s="60" t="s">
        <v>1299</v>
      </c>
      <c r="D18" s="85" t="str">
        <f>IF(POT!C13="NO APLICA","NO APLICA",IF(POT!E13="Seleccione","Sin respuesta",IF(POT!E13="","Sin respuesta",POT!E13)))</f>
        <v>Sin respuesta</v>
      </c>
    </row>
    <row r="19" spans="1:4" ht="30" customHeight="1">
      <c r="A19" s="157"/>
      <c r="B19" s="117">
        <v>16</v>
      </c>
      <c r="C19" s="109" t="s">
        <v>1300</v>
      </c>
      <c r="D19" s="64" t="str">
        <f>IF(POT!$C$14="NO APLICA","NO APLICA",IF(POT!E14="","Sin respuesta",POT!E14))</f>
        <v>Sin respuesta</v>
      </c>
    </row>
    <row r="20" spans="1:4" ht="30" customHeight="1">
      <c r="A20" s="157"/>
      <c r="B20" s="117"/>
      <c r="C20" s="109"/>
      <c r="D20" s="64" t="str">
        <f>IF(POT!$C$14="NO APLICA","NO APLICA",IF(POT!E15="","Sin respuesta",POT!E15))</f>
        <v>Sin respuesta</v>
      </c>
    </row>
    <row r="21" spans="1:4" ht="30" customHeight="1">
      <c r="A21" s="157"/>
      <c r="B21" s="117"/>
      <c r="C21" s="109"/>
      <c r="D21" s="64" t="str">
        <f>IF(POT!$C$14="NO APLICA","NO APLICA",IF(POT!E16="","Sin respuesta",POT!E16))</f>
        <v>Sin respuesta</v>
      </c>
    </row>
    <row r="22" spans="1:4" ht="30" customHeight="1">
      <c r="A22" s="157"/>
      <c r="B22" s="117"/>
      <c r="C22" s="109"/>
      <c r="D22" s="64" t="str">
        <f>IF(POT!$C$14="NO APLICA","NO APLICA",IF(POT!E17="","Sin respuesta",POT!E17))</f>
        <v>Sin respuesta</v>
      </c>
    </row>
    <row r="23" spans="1:4" ht="30" customHeight="1">
      <c r="A23" s="157"/>
      <c r="B23" s="117"/>
      <c r="C23" s="109"/>
      <c r="D23" s="64" t="str">
        <f>IF(POT!$C$14="NO APLICA","NO APLICA",IF(POT!E18="","Sin respuesta",POT!E18))</f>
        <v>Sin respuesta</v>
      </c>
    </row>
    <row r="24" spans="1:4" ht="30" customHeight="1">
      <c r="A24" s="157"/>
      <c r="B24" s="117"/>
      <c r="C24" s="109"/>
      <c r="D24" s="64" t="str">
        <f>IF(POT!$C$14="NO APLICA","NO APLICA",IF(POT!E19="","Sin respuesta",POT!E19))</f>
        <v>Sin respuesta</v>
      </c>
    </row>
    <row r="25" spans="1:4" ht="30" customHeight="1">
      <c r="A25" s="157"/>
      <c r="B25" s="61">
        <v>17</v>
      </c>
      <c r="C25" s="62" t="s">
        <v>1213</v>
      </c>
      <c r="D25" s="64" t="str">
        <f>IF(POT!C20="NO APLICA","NO APLICA",IF(POT!E20="Seleccione","Sin respuesta",IF(POT!E20="","Sin respuesta",POT!E20)))</f>
        <v>Sin respuesta</v>
      </c>
    </row>
    <row r="26" spans="1:4" ht="30" customHeight="1">
      <c r="A26" s="157"/>
      <c r="B26" s="61">
        <v>18</v>
      </c>
      <c r="C26" s="60" t="s">
        <v>1301</v>
      </c>
      <c r="D26" s="64" t="str">
        <f>IF(POT!C21="NO APLICA","NO APLICA",IF(POT!E21="Seleccione","Sin respuesta",IF(POT!E21="","Sin respuesta",POT!E21)))</f>
        <v>Sin respuesta</v>
      </c>
    </row>
    <row r="27" spans="1:4" ht="30" customHeight="1">
      <c r="A27" s="157"/>
      <c r="B27" s="117">
        <v>19</v>
      </c>
      <c r="C27" s="109" t="s">
        <v>1302</v>
      </c>
      <c r="D27" s="64" t="str">
        <f>IF(POT!$C$22="NO APLICA","NO APLICA",IF(POT!E22="Seleccione","Sin respuesta",IF(POT!E22="","Sin respuesta",POT!E22)))</f>
        <v>Sin respuesta</v>
      </c>
    </row>
    <row r="28" spans="1:4" ht="30" customHeight="1">
      <c r="A28" s="157"/>
      <c r="B28" s="117"/>
      <c r="C28" s="109"/>
      <c r="D28" s="64" t="str">
        <f>IF(POT!$C$22="NO APLICA","NO APLICA",IF(POT!E23="Seleccione","Sin respuesta",IF(POT!E23="","Sin respuesta",POT!E23)))</f>
        <v>Sin respuesta</v>
      </c>
    </row>
    <row r="29" spans="1:4" ht="30" customHeight="1">
      <c r="A29" s="157"/>
      <c r="B29" s="117"/>
      <c r="C29" s="109"/>
      <c r="D29" s="64" t="str">
        <f>IF(POT!$C$22="NO APLICA","NO APLICA",IF(POT!E24="Seleccione","Sin respuesta",IF(POT!E24="","Sin respuesta",POT!E24)))</f>
        <v>Sin respuesta</v>
      </c>
    </row>
    <row r="30" spans="1:4" ht="30" customHeight="1">
      <c r="A30" s="157"/>
      <c r="B30" s="117"/>
      <c r="C30" s="109"/>
      <c r="D30" s="64" t="str">
        <f>IF(POT!$C$22="NO APLICA","NO APLICA",IF(POT!E25="Seleccione","Sin respuesta",IF(POT!E25="","Sin respuesta",POT!E25)))</f>
        <v>Sin respuesta</v>
      </c>
    </row>
    <row r="31" spans="1:4" ht="30" customHeight="1">
      <c r="A31" s="157"/>
      <c r="B31" s="117"/>
      <c r="C31" s="109"/>
      <c r="D31" s="64" t="str">
        <f>IF(POT!$C$22="NO APLICA","NO APLICA",IF(POT!E26="Seleccione","Sin respuesta",IF(POT!E26="","Sin respuesta",POT!E26)))</f>
        <v>Sin respuesta</v>
      </c>
    </row>
    <row r="32" spans="1:4" ht="30" customHeight="1">
      <c r="A32" s="157"/>
      <c r="B32" s="117"/>
      <c r="C32" s="109"/>
      <c r="D32" s="64" t="str">
        <f>IF(POT!$C$22="NO APLICA","NO APLICA",IF(POT!E27="Seleccione","Sin respuesta",IF(POT!E27="","Sin respuesta",POT!E27)))</f>
        <v>Sin respuesta</v>
      </c>
    </row>
    <row r="33" spans="1:4" ht="30" customHeight="1">
      <c r="A33" s="157"/>
      <c r="B33" s="61">
        <v>20</v>
      </c>
      <c r="C33" s="62" t="s">
        <v>1214</v>
      </c>
      <c r="D33" s="64" t="str">
        <f>IF(POT!C28="NO APLICA","NO APLICA",IF(POT!E28="Seleccione","Sin respuesta",IF(POT!E28="","Sin respuesta",POT!E28)))</f>
        <v>Sin respuesta</v>
      </c>
    </row>
    <row r="34" spans="1:4" ht="30" customHeight="1">
      <c r="A34" s="157"/>
      <c r="B34" s="61">
        <v>21</v>
      </c>
      <c r="C34" s="60" t="s">
        <v>1303</v>
      </c>
      <c r="D34" s="64" t="str">
        <f>IF(POT!C29="NO APLICA","NO APLICA",IF(POT!E29="Seleccione","Sin respuesta",IF(POT!E29="","Sin respuesta",POT!E29)))</f>
        <v>Sin respuesta</v>
      </c>
    </row>
    <row r="35" spans="1:4" ht="30" customHeight="1">
      <c r="A35" s="157"/>
      <c r="B35" s="117">
        <v>22</v>
      </c>
      <c r="C35" s="109" t="s">
        <v>1304</v>
      </c>
      <c r="D35" s="64" t="str">
        <f>IF(POT!$C$30="NO APLICA","NO APLICA",IF(POT!E30="Seleccione","Sin respuesta",IF(POT!E30="","Sin respuesta",POT!E30)))</f>
        <v>Sin respuesta</v>
      </c>
    </row>
    <row r="36" spans="1:4" ht="30" customHeight="1">
      <c r="A36" s="157"/>
      <c r="B36" s="117"/>
      <c r="C36" s="109"/>
      <c r="D36" s="64" t="str">
        <f>IF(POT!$C$30="NO APLICA","NO APLICA",IF(POT!E31="Seleccione","Sin respuesta",IF(POT!E31="","Sin respuesta",POT!E31)))</f>
        <v>Sin respuesta</v>
      </c>
    </row>
    <row r="37" spans="1:4" ht="30" customHeight="1">
      <c r="A37" s="157"/>
      <c r="B37" s="117"/>
      <c r="C37" s="109"/>
      <c r="D37" s="64" t="str">
        <f>IF(POT!$C$30="NO APLICA","NO APLICA",IF(POT!E32="Seleccione","Sin respuesta",IF(POT!E32="","Sin respuesta",POT!E32)))</f>
        <v>Sin respuesta</v>
      </c>
    </row>
    <row r="38" spans="1:4" ht="30" customHeight="1">
      <c r="A38" s="157"/>
      <c r="B38" s="117"/>
      <c r="C38" s="109"/>
      <c r="D38" s="64" t="str">
        <f>IF(POT!$C$30="NO APLICA","NO APLICA",IF(POT!E33="Seleccione","Sin respuesta",IF(POT!E33="","Sin respuesta",POT!E33)))</f>
        <v>Sin respuesta</v>
      </c>
    </row>
    <row r="39" spans="1:4" ht="30" customHeight="1">
      <c r="A39" s="157"/>
      <c r="B39" s="117"/>
      <c r="C39" s="109"/>
      <c r="D39" s="64" t="str">
        <f>IF(POT!$C$30="NO APLICA","NO APLICA",IF(POT!E34="Seleccione","Sin respuesta",IF(POT!E34="","Sin respuesta",POT!E34)))</f>
        <v>Sin respuesta</v>
      </c>
    </row>
    <row r="40" spans="1:4" ht="30" customHeight="1">
      <c r="A40" s="157"/>
      <c r="B40" s="61">
        <v>23</v>
      </c>
      <c r="C40" s="60" t="s">
        <v>1305</v>
      </c>
      <c r="D40" s="64" t="str">
        <f>IF(POT!C35="NO APLICA","NO APLICA",IF(POT!E35="Seleccione","Sin respuesta",IF(POT!E35="","Sin respuesta",POT!E35)))</f>
        <v>Sin respuesta</v>
      </c>
    </row>
    <row r="41" spans="1:4" ht="30" customHeight="1">
      <c r="A41" s="157"/>
      <c r="B41" s="117">
        <v>24</v>
      </c>
      <c r="C41" s="109" t="s">
        <v>1306</v>
      </c>
      <c r="D41" s="64" t="str">
        <f>IF(POT!$C$36="NO APLICA","NO APLICA",IF(POT!E36="Seleccione","Sin respuesta",IF(POT!E36="","Sin respuesta",POT!E36)))</f>
        <v>Sin respuesta</v>
      </c>
    </row>
    <row r="42" spans="1:4" ht="30" customHeight="1">
      <c r="A42" s="157"/>
      <c r="B42" s="117"/>
      <c r="C42" s="109"/>
      <c r="D42" s="64" t="str">
        <f>IF(POT!$C$36="NO APLICA","NO APLICA",IF(POT!E37="Seleccione","Sin respuesta",IF(POT!E37="","Sin respuesta",POT!E37)))</f>
        <v>Sin respuesta</v>
      </c>
    </row>
    <row r="43" spans="1:4" ht="30" customHeight="1">
      <c r="A43" s="157"/>
      <c r="B43" s="117"/>
      <c r="C43" s="109"/>
      <c r="D43" s="64" t="str">
        <f>IF(POT!$C$36="NO APLICA","NO APLICA",IF(POT!E38="Seleccione","Sin respuesta",IF(POT!E38="","Sin respuesta",POT!E38)))</f>
        <v>Sin respuesta</v>
      </c>
    </row>
    <row r="44" spans="1:4" ht="30" customHeight="1">
      <c r="A44" s="157"/>
      <c r="B44" s="117"/>
      <c r="C44" s="109"/>
      <c r="D44" s="64" t="str">
        <f>IF(POT!$C$36="NO APLICA","NO APLICA",IF(POT!E39="Seleccione","Sin respuesta",IF(POT!E39="","Sin respuesta",POT!E39)))</f>
        <v>Sin respuesta</v>
      </c>
    </row>
    <row r="45" spans="1:4" ht="30" customHeight="1">
      <c r="A45" s="157"/>
      <c r="B45" s="117"/>
      <c r="C45" s="109"/>
      <c r="D45" s="64" t="str">
        <f>IF(POT!$C$36="NO APLICA","NO APLICA",IF(POT!E40="Seleccione","Sin respuesta",IF(POT!E40="","Sin respuesta",POT!E40)))</f>
        <v>Sin respuesta</v>
      </c>
    </row>
    <row r="46" spans="1:4" ht="30" customHeight="1">
      <c r="A46" s="157"/>
      <c r="B46" s="61">
        <v>25</v>
      </c>
      <c r="C46" s="60" t="s">
        <v>1307</v>
      </c>
      <c r="D46" s="64" t="str">
        <f>IF(POT!C41="NO APLICA","NO APLICA",IF(POT!E41="Seleccione","Sin respuesta",IF(POT!E41="","Sin respuesta",POT!E41)))</f>
        <v>Sin respuesta</v>
      </c>
    </row>
    <row r="47" spans="1:4" s="77" customFormat="1" ht="75" customHeight="1">
      <c r="A47" s="157"/>
      <c r="B47" s="61">
        <v>26</v>
      </c>
      <c r="C47" s="60" t="s">
        <v>1215</v>
      </c>
      <c r="D47" s="64" t="str">
        <f>IF(POT!C42="NO APLICA","NO APLICA",IF(POT!E42="Seleccione","Sin respuesta",IF(POT!E42="","Sin respuesta",POT!E42)))</f>
        <v>Sin respuesta</v>
      </c>
    </row>
    <row r="48" spans="1:4" ht="30" customHeight="1">
      <c r="A48" s="157" t="s">
        <v>1216</v>
      </c>
      <c r="B48" s="61">
        <v>27</v>
      </c>
      <c r="C48" s="62" t="s">
        <v>1217</v>
      </c>
      <c r="D48" s="64" t="str">
        <f>IF(POT!C43="NO APLICA","NO APLICA",IF(POT!E43="Seleccione","Sin respuesta",IF(POT!E43="","Sin respuesta",POT!E43)))</f>
        <v>Sin respuesta</v>
      </c>
    </row>
    <row r="49" spans="1:4" ht="30" customHeight="1">
      <c r="A49" s="157"/>
      <c r="B49" s="61">
        <v>28</v>
      </c>
      <c r="C49" s="62" t="s">
        <v>1218</v>
      </c>
      <c r="D49" s="64" t="str">
        <f>IF(POT!C44="NO APLICA","NO APLICA",IF(POT!E44="Seleccione","Sin respuesta",IF(POT!E44="","Sin respuesta",POT!E44)))</f>
        <v>Sin respuesta</v>
      </c>
    </row>
    <row r="50" spans="1:4" ht="30" customHeight="1">
      <c r="A50" s="157"/>
      <c r="B50" s="61">
        <v>29</v>
      </c>
      <c r="C50" s="62" t="s">
        <v>1219</v>
      </c>
      <c r="D50" s="64" t="str">
        <f>IF(POT!C45="NO APLICA","NO APLICA",IF(POT!E45="Seleccione","Sin respuesta",IF(POT!E45="","Sin respuesta",POT!E45)))</f>
        <v>Sin respuesta</v>
      </c>
    </row>
    <row r="51" spans="1:4" ht="30" customHeight="1">
      <c r="A51" s="157"/>
      <c r="B51" s="61">
        <v>30</v>
      </c>
      <c r="C51" s="60" t="s">
        <v>1308</v>
      </c>
      <c r="D51" s="64" t="str">
        <f>IF(POT!C46="NO APLICA","NO APLICA",IF(POT!E46="Seleccione","Sin respuesta",IF(POT!E46="","Sin respuesta",POT!E46)))</f>
        <v>Sin respuesta</v>
      </c>
    </row>
    <row r="52" spans="1:4" ht="44.5" customHeight="1">
      <c r="A52" s="157"/>
      <c r="B52" s="61">
        <v>31</v>
      </c>
      <c r="C52" s="62" t="s">
        <v>1220</v>
      </c>
      <c r="D52" s="64" t="str">
        <f>IF(POT!C47="NO APLICA","NO APLICA",IF(POT!E47="Seleccione","Sin respuesta",IF(POT!E47="","Sin respuesta",POT!E47)))</f>
        <v>Sin respuesta</v>
      </c>
    </row>
    <row r="53" spans="1:4" ht="30" customHeight="1">
      <c r="A53" s="157"/>
      <c r="B53" s="61">
        <v>32</v>
      </c>
      <c r="C53" s="60" t="s">
        <v>1309</v>
      </c>
      <c r="D53" s="64" t="str">
        <f>IF(POT!C48="NO APLICA","NO APLICA",IF(POT!E48="Seleccione","Sin respuesta",IF(POT!E48="","Sin respuesta",POT!E48)))</f>
        <v>Sin respuesta</v>
      </c>
    </row>
    <row r="54" spans="1:4" ht="18" customHeight="1">
      <c r="A54" s="157"/>
      <c r="B54" s="117">
        <v>33</v>
      </c>
      <c r="C54" s="109" t="s">
        <v>1310</v>
      </c>
      <c r="D54" s="109"/>
    </row>
    <row r="55" spans="1:4" ht="30" customHeight="1">
      <c r="A55" s="157"/>
      <c r="B55" s="117"/>
      <c r="C55" s="60" t="s">
        <v>1311</v>
      </c>
      <c r="D55" s="64" t="str">
        <f>IF(POT!C50="NO APLICA","NO APLICA",IF(POT!E50="Seleccione","Sin respuesta",IF(POT!E50="","Sin respuesta",POT!E50)))</f>
        <v>Sin respuesta</v>
      </c>
    </row>
    <row r="56" spans="1:4" ht="30" customHeight="1">
      <c r="A56" s="157"/>
      <c r="B56" s="117"/>
      <c r="C56" s="60" t="s">
        <v>1312</v>
      </c>
      <c r="D56" s="64" t="str">
        <f>IF(POT!C51="NO APLICA","NO APLICA",IF(POT!E51="Seleccione","Sin respuesta",IF(POT!E51="","Sin respuesta",POT!E51)))</f>
        <v>Sin respuesta</v>
      </c>
    </row>
    <row r="57" spans="1:4" ht="30" customHeight="1">
      <c r="A57" s="157"/>
      <c r="B57" s="117"/>
      <c r="C57" s="60" t="s">
        <v>1313</v>
      </c>
      <c r="D57" s="64" t="str">
        <f>IF(POT!C52="NO APLICA","NO APLICA",IF(POT!E52="Seleccione","Sin respuesta",IF(POT!E52="","Sin respuesta",POT!E52)))</f>
        <v>Sin respuesta</v>
      </c>
    </row>
    <row r="58" spans="1:4" ht="30" customHeight="1">
      <c r="A58" s="157"/>
      <c r="B58" s="117"/>
      <c r="C58" s="60" t="s">
        <v>1314</v>
      </c>
      <c r="D58" s="64" t="str">
        <f>IF(POT!C53="NO APLICA","NO APLICA",IF(POT!E53="Seleccione","Sin respuesta",IF(POT!E53="","Sin respuesta",POT!E53)))</f>
        <v>Sin respuesta</v>
      </c>
    </row>
    <row r="59" spans="1:4" ht="30" customHeight="1">
      <c r="A59" s="157"/>
      <c r="B59" s="117"/>
      <c r="C59" s="60" t="s">
        <v>1315</v>
      </c>
      <c r="D59" s="64" t="str">
        <f>IF(POT!C54="NO APLICA","NO APLICA",IF(POT!E53="Seleccione","Sin respuesta",IF(POT!E53="","Sin respuesta",POT!E53)))</f>
        <v>Sin respuesta</v>
      </c>
    </row>
    <row r="60" spans="1:4" ht="30" customHeight="1">
      <c r="A60" s="157"/>
      <c r="B60" s="117"/>
      <c r="C60" s="60" t="s">
        <v>1316</v>
      </c>
      <c r="D60" s="64" t="str">
        <f>IF(POT!C55="NO APLICA","NO APLICA",IF(POT!E55="Seleccione","Sin respuesta",IF(POT!E55="","Sin respuesta",POT!E55)))</f>
        <v>Sin respuesta</v>
      </c>
    </row>
    <row r="61" spans="1:4" ht="30" customHeight="1">
      <c r="A61" s="157"/>
      <c r="B61" s="61">
        <v>34</v>
      </c>
      <c r="C61" s="60" t="s">
        <v>1317</v>
      </c>
      <c r="D61" s="64" t="str">
        <f>IF(POT!C56="NO APLICA","NO APLICA",IF(POT!E56="Seleccione","Sin respuesta",IF(POT!E56="","Sin respuesta",POT!E56)))</f>
        <v>Sin respuesta</v>
      </c>
    </row>
    <row r="62" spans="1:4" ht="30" customHeight="1">
      <c r="A62" s="157"/>
      <c r="B62" s="61">
        <v>35</v>
      </c>
      <c r="C62" s="60" t="s">
        <v>1318</v>
      </c>
      <c r="D62" s="64" t="str">
        <f>IF(POT!C57="NO APLICA","NO APLICA",IF(POT!E57="Seleccione","Sin respuesta",IF(POT!E57="","Sin respuesta",POT!E57)))</f>
        <v>Sin respuesta</v>
      </c>
    </row>
    <row r="63" spans="1:4" ht="30" customHeight="1">
      <c r="A63" s="157"/>
      <c r="B63" s="61">
        <v>36</v>
      </c>
      <c r="C63" s="62" t="s">
        <v>1221</v>
      </c>
      <c r="D63" s="64" t="str">
        <f>IF(POT!C58="NO APLICA","NO APLICA",IF(POT!E58="Seleccione","Sin respuesta",IF(POT!E58="","Sin respuesta",POT!E58)))</f>
        <v>Sin respuesta</v>
      </c>
    </row>
    <row r="64" spans="1:4" ht="30" customHeight="1">
      <c r="A64" s="157"/>
      <c r="B64" s="61">
        <v>37</v>
      </c>
      <c r="C64" s="60" t="s">
        <v>1319</v>
      </c>
      <c r="D64" s="64" t="str">
        <f>IF(POT!C59="NO APLICA","NO APLICA",IF(POT!E59="Seleccione","Sin respuesta",IF(POT!E59="","Sin respuesta",POT!E59)))</f>
        <v>Sin respuesta</v>
      </c>
    </row>
    <row r="65" spans="1:4" ht="18" customHeight="1">
      <c r="A65" s="157"/>
      <c r="B65" s="117">
        <v>38</v>
      </c>
      <c r="C65" s="109" t="s">
        <v>1320</v>
      </c>
      <c r="D65" s="109"/>
    </row>
    <row r="66" spans="1:4" ht="30" customHeight="1">
      <c r="A66" s="157"/>
      <c r="B66" s="117"/>
      <c r="C66" s="60" t="s">
        <v>1321</v>
      </c>
      <c r="D66" s="64" t="str">
        <f>IF(POT!C61="NO APLICA","NO APLICA",IF(POT!E61="Seleccione","Sin respuesta",IF(POT!E61="","Sin respuesta",POT!E61)))</f>
        <v>Sin respuesta</v>
      </c>
    </row>
    <row r="67" spans="1:4" ht="30" customHeight="1">
      <c r="A67" s="157"/>
      <c r="B67" s="117"/>
      <c r="C67" s="60" t="s">
        <v>1322</v>
      </c>
      <c r="D67" s="64" t="str">
        <f>IF(POT!C62="NO APLICA","NO APLICA",IF(POT!E62="Seleccione","Sin respuesta",IF(POT!E62="","Sin respuesta",POT!E62)))</f>
        <v>Sin respuesta</v>
      </c>
    </row>
    <row r="68" spans="1:4" ht="30" customHeight="1">
      <c r="A68" s="157"/>
      <c r="B68" s="117"/>
      <c r="C68" s="60" t="s">
        <v>1323</v>
      </c>
      <c r="D68" s="64" t="str">
        <f>IF(POT!C63="NO APLICA","NO APLICA",IF(POT!E63="Seleccione","Sin respuesta",IF(POT!E63="","Sin respuesta",POT!E63)))</f>
        <v>Sin respuesta</v>
      </c>
    </row>
    <row r="69" spans="1:4" ht="30" customHeight="1">
      <c r="A69" s="157"/>
      <c r="B69" s="117"/>
      <c r="C69" s="60" t="s">
        <v>1324</v>
      </c>
      <c r="D69" s="64" t="str">
        <f>IF(POT!C64="NO APLICA","NO APLICA",IF(POT!E64="Seleccione","Sin respuesta",IF(POT!E64="","Sin respuesta",POT!E64)))</f>
        <v>Sin respuesta</v>
      </c>
    </row>
    <row r="70" spans="1:4" ht="30" customHeight="1">
      <c r="A70" s="157"/>
      <c r="B70" s="117"/>
      <c r="C70" s="60" t="s">
        <v>1315</v>
      </c>
      <c r="D70" s="64" t="str">
        <f>IF(POT!C65="NO APLICA","NO APLICA",IF(POT!E65="Seleccione","Sin respuesta",IF(POT!E65="","Sin respuesta",POT!E65)))</f>
        <v>Sin respuesta</v>
      </c>
    </row>
    <row r="71" spans="1:4" ht="30" customHeight="1">
      <c r="A71" s="157"/>
      <c r="B71" s="117"/>
      <c r="C71" s="60" t="s">
        <v>1316</v>
      </c>
      <c r="D71" s="64" t="str">
        <f>IF(POT!C66="NO APLICA","NO APLICA",IF(POT!E66="Seleccione","Sin respuesta",IF(POT!E66="","Sin respuesta",POT!E66)))</f>
        <v>Sin respuesta</v>
      </c>
    </row>
    <row r="72" spans="1:4" ht="30" customHeight="1">
      <c r="A72" s="157"/>
      <c r="B72" s="61">
        <v>39</v>
      </c>
      <c r="C72" s="60" t="s">
        <v>1325</v>
      </c>
      <c r="D72" s="64" t="str">
        <f>IF(POT!C67="NO APLICA","NO APLICA",IF(POT!E67="Seleccione","Sin respuesta",IF(POT!E67="","Sin respuesta",POT!E67)))</f>
        <v>Sin respuesta</v>
      </c>
    </row>
    <row r="73" spans="1:4" ht="30" customHeight="1">
      <c r="A73" s="157"/>
      <c r="B73" s="61">
        <v>40</v>
      </c>
      <c r="C73" s="60" t="s">
        <v>1326</v>
      </c>
      <c r="D73" s="64" t="str">
        <f>IF(POT!C68="NO APLICA","NO APLICA",IF(POT!E68="Seleccione","Sin respuesta",IF(POT!E68="","Sin respuesta",POT!E68)))</f>
        <v>Sin respuesta</v>
      </c>
    </row>
    <row r="74" spans="1:4" ht="30" customHeight="1">
      <c r="A74" s="157"/>
      <c r="B74" s="61">
        <v>41</v>
      </c>
      <c r="C74" s="62" t="s">
        <v>1222</v>
      </c>
      <c r="D74" s="64" t="str">
        <f>IF(POT!C69="NO APLICA","NO APLICA",IF(POT!E69="Seleccione","Sin respuesta",IF(POT!E69="","Sin respuesta",POT!E69)))</f>
        <v>Sin respuesta</v>
      </c>
    </row>
    <row r="75" spans="1:4" ht="30" customHeight="1">
      <c r="A75" s="157"/>
      <c r="B75" s="61">
        <v>42</v>
      </c>
      <c r="C75" s="60" t="s">
        <v>1327</v>
      </c>
      <c r="D75" s="64" t="str">
        <f>IF(POT!C70="NO APLICA","NO APLICA",IF(POT!E70="Seleccione","Sin respuesta",IF(POT!E70="","Sin respuesta",POT!E70)))</f>
        <v>Sin respuesta</v>
      </c>
    </row>
    <row r="76" spans="1:4" ht="30" customHeight="1">
      <c r="A76" s="157"/>
      <c r="B76" s="61">
        <v>43</v>
      </c>
      <c r="C76" s="60" t="s">
        <v>1328</v>
      </c>
      <c r="D76" s="64" t="str">
        <f>IF(POT!C71="NO APLICA","NO APLICA",IF(POT!E71="Seleccione","Sin respuesta",IF(POT!E71="","Sin respuesta",POT!E71)))</f>
        <v>Sin respuesta</v>
      </c>
    </row>
    <row r="77" spans="1:4" ht="30" customHeight="1">
      <c r="A77" s="158" t="s">
        <v>1223</v>
      </c>
      <c r="B77" s="158"/>
      <c r="C77" s="158"/>
      <c r="D77" s="158"/>
    </row>
    <row r="78" spans="1:4" ht="30" customHeight="1">
      <c r="A78" s="157" t="s">
        <v>1224</v>
      </c>
      <c r="B78" s="61">
        <v>44</v>
      </c>
      <c r="C78" s="62" t="s">
        <v>1225</v>
      </c>
      <c r="D78" s="64" t="str">
        <f>IF(ASB!C3="NO APLICA","NO APLICA",IF(ASB!E3="Seleccione","Sin respuesta",IF(ASB!E3="","Sin respuesta",ASB!E3)))</f>
        <v>Sin respuesta</v>
      </c>
    </row>
    <row r="79" spans="1:4" ht="30" customHeight="1">
      <c r="A79" s="157"/>
      <c r="B79" s="61">
        <v>45</v>
      </c>
      <c r="C79" s="62" t="s">
        <v>1226</v>
      </c>
      <c r="D79" s="64" t="str">
        <f>IF(ASB!C4="NO APLICA","NO APLICA",IF(ASB!E4="Seleccione","Sin respuesta",IF(ASB!E4="","Sin respuesta",ASB!E4)))</f>
        <v>Sin respuesta</v>
      </c>
    </row>
    <row r="80" spans="1:4" ht="30" customHeight="1">
      <c r="A80" s="157"/>
      <c r="B80" s="117">
        <v>46</v>
      </c>
      <c r="C80" s="160" t="s">
        <v>1227</v>
      </c>
      <c r="D80" s="64" t="str">
        <f>IF(ASB!$C$5="NO APLICA","NO APLICA",IF(ASB!E5="Seleccione","Sin respuesta",IF(ASB!E5="","Sin respuesta",ASB!E5)))</f>
        <v>Sin respuesta</v>
      </c>
    </row>
    <row r="81" spans="1:4" ht="30" customHeight="1">
      <c r="A81" s="157"/>
      <c r="B81" s="117"/>
      <c r="C81" s="160"/>
      <c r="D81" s="64" t="str">
        <f>IF(ASB!$C$5="NO APLICA","NO APLICA",IF(ASB!E6="Seleccione","Sin respuesta",IF(ASB!E6="","Sin respuesta",ASB!E6)))</f>
        <v>Sin respuesta</v>
      </c>
    </row>
    <row r="82" spans="1:4" ht="30" customHeight="1">
      <c r="A82" s="157"/>
      <c r="B82" s="117"/>
      <c r="C82" s="160"/>
      <c r="D82" s="64" t="str">
        <f>IF(ASB!$C$5="NO APLICA","NO APLICA",IF(ASB!E7="Seleccione","Sin respuesta",IF(ASB!E7="","Sin respuesta",ASB!E7)))</f>
        <v>Sin respuesta</v>
      </c>
    </row>
    <row r="83" spans="1:4" ht="30" customHeight="1">
      <c r="A83" s="157"/>
      <c r="B83" s="117"/>
      <c r="C83" s="160"/>
      <c r="D83" s="64" t="str">
        <f>IF(ASB!$C$5="NO APLICA","NO APLICA",IF(ASB!E8="Seleccione","Sin respuesta",IF(ASB!E8="","Sin respuesta",ASB!E8)))</f>
        <v>Sin respuesta</v>
      </c>
    </row>
    <row r="84" spans="1:4" ht="30" customHeight="1">
      <c r="A84" s="157"/>
      <c r="B84" s="117"/>
      <c r="C84" s="160"/>
      <c r="D84" s="64" t="str">
        <f>IF(ASB!$C$5="NO APLICA","NO APLICA",IF(ASB!E9="Seleccione","Sin respuesta",IF(ASB!E9="","Sin respuesta",ASB!E9)))</f>
        <v>Sin respuesta</v>
      </c>
    </row>
    <row r="85" spans="1:4" ht="30" customHeight="1">
      <c r="A85" s="157"/>
      <c r="B85" s="117"/>
      <c r="C85" s="160"/>
      <c r="D85" s="64" t="str">
        <f>IF(ASB!$C$5="NO APLICA","NO APLICA",IF(ASB!E10="Seleccione","Sin respuesta",IF(ASB!E10="","Sin respuesta",ASB!E10)))</f>
        <v>Sin respuesta</v>
      </c>
    </row>
    <row r="86" spans="1:4" ht="30" customHeight="1">
      <c r="A86" s="157"/>
      <c r="B86" s="117"/>
      <c r="C86" s="160"/>
      <c r="D86" s="64" t="str">
        <f>IF(ASB!$C$5="NO APLICA","NO APLICA",IF(ASB!E11="Seleccione","Sin respuesta",IF(ASB!E11="","Sin respuesta",ASB!E11)))</f>
        <v>Sin respuesta</v>
      </c>
    </row>
    <row r="87" spans="1:4" ht="30" customHeight="1">
      <c r="A87" s="157"/>
      <c r="B87" s="117"/>
      <c r="C87" s="160"/>
      <c r="D87" s="64" t="str">
        <f>IF(ASB!$C$5="NO APLICA","NO APLICA",IF(ASB!E12="Seleccione","Sin respuesta",IF(ASB!E12="","Sin respuesta",ASB!E12)))</f>
        <v>Sin respuesta</v>
      </c>
    </row>
    <row r="88" spans="1:4" ht="30" customHeight="1">
      <c r="A88" s="157"/>
      <c r="B88" s="117"/>
      <c r="C88" s="160"/>
      <c r="D88" s="64" t="str">
        <f>IF(ASB!$C$5="NO APLICA","NO APLICA",IF(ASB!E13="Seleccione","Sin respuesta",IF(ASB!E13="","Sin respuesta",ASB!E13)))</f>
        <v>Sin respuesta</v>
      </c>
    </row>
    <row r="89" spans="1:4" ht="30" customHeight="1">
      <c r="A89" s="157"/>
      <c r="B89" s="117"/>
      <c r="C89" s="160"/>
      <c r="D89" s="64" t="str">
        <f>IF(ASB!$C$5="NO APLICA","NO APLICA",IF(ASB!E14="Seleccione","Sin respuesta",IF(ASB!E14="","Sin respuesta",ASB!E14)))</f>
        <v>Sin respuesta</v>
      </c>
    </row>
    <row r="90" spans="1:4" ht="30" customHeight="1">
      <c r="A90" s="157"/>
      <c r="B90" s="61">
        <v>47</v>
      </c>
      <c r="C90" s="62" t="s">
        <v>1329</v>
      </c>
      <c r="D90" s="64" t="str">
        <f>IF(ASB!C15="NO APLICA","NO APLICA",IF(ASB!E15="Seleccione","Sin respuesta",IF(ASB!E15="","Sin respuesta",ASB!E15)))</f>
        <v>Sin respuesta</v>
      </c>
    </row>
    <row r="91" spans="1:4" ht="30" customHeight="1">
      <c r="A91" s="157" t="s">
        <v>1229</v>
      </c>
      <c r="B91" s="61">
        <v>48</v>
      </c>
      <c r="C91" s="62" t="s">
        <v>1230</v>
      </c>
      <c r="D91" s="64" t="str">
        <f>IF(ASB!C16="NO APLICA","NO APLICA",IF(ASB!E16="Seleccione","Sin respuesta",IF(ASB!E16="","Sin respuesta",ASB!E16)))</f>
        <v>Sin respuesta</v>
      </c>
    </row>
    <row r="92" spans="1:4" ht="30" customHeight="1">
      <c r="A92" s="157"/>
      <c r="B92" s="61">
        <v>49</v>
      </c>
      <c r="C92" s="62" t="s">
        <v>1231</v>
      </c>
      <c r="D92" s="64" t="str">
        <f>IF(ASB!C17="NO APLICA","NO APLICA",IF(ASB!E17="Seleccione","Sin respuesta",IF(ASB!E17="","Sin respuesta",ASB!E17)))</f>
        <v>Sin respuesta</v>
      </c>
    </row>
    <row r="93" spans="1:4" ht="30" customHeight="1">
      <c r="A93" s="157"/>
      <c r="B93" s="61">
        <v>50</v>
      </c>
      <c r="C93" s="62" t="s">
        <v>1232</v>
      </c>
      <c r="D93" s="64" t="str">
        <f>IF(ASB!C18="NO APLICA","NO APLICA",IF(ASB!E18="Seleccione","Sin respuesta",IF(ASB!E18="","Sin respuesta",ASB!E18)))</f>
        <v>Sin respuesta</v>
      </c>
    </row>
    <row r="94" spans="1:4" ht="30" customHeight="1">
      <c r="A94" s="157"/>
      <c r="B94" s="61">
        <v>51</v>
      </c>
      <c r="C94" s="62" t="s">
        <v>1233</v>
      </c>
      <c r="D94" s="86" t="str">
        <f>IF(ASB!C19="NO APLICA","NO APLICA",IF(ASB!E19="Seleccione","Sin respuesta",IF(ASB!E19="","Sin respuesta",ASB!E19)))</f>
        <v>Sin respuesta</v>
      </c>
    </row>
    <row r="95" spans="1:4" ht="43.9" customHeight="1">
      <c r="A95" s="157"/>
      <c r="B95" s="61">
        <v>52</v>
      </c>
      <c r="C95" s="62" t="s">
        <v>1234</v>
      </c>
      <c r="D95" s="64" t="str">
        <f>IF(ASB!C20="NO APLICA","NO APLICA",IF(ASB!E20="Seleccione","Sin respuesta",IF(ASB!E20="","Sin respuesta",ASB!E20)))</f>
        <v>Sin respuesta</v>
      </c>
    </row>
    <row r="96" spans="1:4" ht="30" customHeight="1">
      <c r="A96" s="157"/>
      <c r="B96" s="61">
        <v>53</v>
      </c>
      <c r="C96" s="60" t="s">
        <v>1330</v>
      </c>
      <c r="D96" s="64" t="str">
        <f>IF(ASB!C21="NO APLICA","NO APLICA",IF(ASB!E21="Seleccione","Sin respuesta",IF(ASB!E21="","Sin respuesta",ASB!E21)))</f>
        <v>Sin respuesta</v>
      </c>
    </row>
    <row r="97" spans="1:4" ht="51" customHeight="1">
      <c r="A97" s="157"/>
      <c r="B97" s="61">
        <v>54</v>
      </c>
      <c r="C97" s="62" t="s">
        <v>1235</v>
      </c>
      <c r="D97" s="64" t="str">
        <f>IF(ASB!C22="NO APLICA","NO APLICA",IF(ASB!E22="Seleccione","Sin respuesta",IF(ASB!E22="","Sin respuesta",ASB!E22)))</f>
        <v>Sin respuesta</v>
      </c>
    </row>
    <row r="98" spans="1:4" ht="30" customHeight="1">
      <c r="A98" s="157"/>
      <c r="B98" s="61">
        <v>55</v>
      </c>
      <c r="C98" s="62" t="s">
        <v>1236</v>
      </c>
      <c r="D98" s="64" t="str">
        <f>IF(ASB!C23="NO APLICA","NO APLICA",IF(ASB!E23="Seleccione","Sin respuesta",IF(ASB!E23="","Sin respuesta",ASB!E23)))</f>
        <v>Sin respuesta</v>
      </c>
    </row>
    <row r="99" spans="1:4" ht="30" customHeight="1">
      <c r="A99" s="157"/>
      <c r="B99" s="61">
        <v>56</v>
      </c>
      <c r="C99" s="62" t="s">
        <v>1237</v>
      </c>
      <c r="D99" s="64" t="str">
        <f>IF(ASB!C24="NO APLICA","NO APLICA",IF(ASB!E24="Seleccione","Sin respuesta",IF(ASB!E24="","Sin respuesta",ASB!E24)))</f>
        <v>Sin respuesta</v>
      </c>
    </row>
    <row r="100" spans="1:4" ht="30" customHeight="1">
      <c r="A100" s="157"/>
      <c r="B100" s="61">
        <v>57</v>
      </c>
      <c r="C100" s="62" t="s">
        <v>1238</v>
      </c>
      <c r="D100" s="64" t="str">
        <f>IF(ASB!C25="NO APLICA","NO APLICA",IF(ASB!E25="Seleccione","Sin respuesta",IF(ASB!E25="","Sin respuesta",ASB!E25)))</f>
        <v>Sin respuesta</v>
      </c>
    </row>
    <row r="101" spans="1:4" ht="30" customHeight="1">
      <c r="A101" s="157"/>
      <c r="B101" s="117">
        <v>58</v>
      </c>
      <c r="C101" s="109" t="s">
        <v>1331</v>
      </c>
      <c r="D101" s="64" t="str">
        <f>IF(ASB!$C$26="NO APLICA","NO APLICA",IF(ASB!E26="Seleccione","Sin respuesta",IF(ASB!E26="","Sin respuesta",ASB!E26)))</f>
        <v>Sin respuesta</v>
      </c>
    </row>
    <row r="102" spans="1:4" ht="30" customHeight="1">
      <c r="A102" s="157"/>
      <c r="B102" s="117"/>
      <c r="C102" s="109"/>
      <c r="D102" s="64" t="str">
        <f>IF(ASB!$C$26="NO APLICA","NO APLICA",IF(ASB!E27="Seleccione","Sin respuesta",IF(ASB!E27="","Sin respuesta",ASB!E27)))</f>
        <v>Sin respuesta</v>
      </c>
    </row>
    <row r="103" spans="1:4" ht="30" customHeight="1">
      <c r="A103" s="157"/>
      <c r="B103" s="117">
        <v>59</v>
      </c>
      <c r="C103" s="109" t="s">
        <v>1332</v>
      </c>
      <c r="D103" s="64" t="str">
        <f>IF(ASB!$C$28="NO APLICA","NO APLICA",IF(ASB!E28="Seleccione","Sin respuesta",IF(ASB!E28="","Sin respuesta",ASB!E28)))</f>
        <v>Sin respuesta</v>
      </c>
    </row>
    <row r="104" spans="1:4" ht="30" customHeight="1">
      <c r="A104" s="157"/>
      <c r="B104" s="117"/>
      <c r="C104" s="109"/>
      <c r="D104" s="64" t="str">
        <f>IF(ASB!$C$28="NO APLICA","NO APLICA",IF(ASB!E29="Seleccione","Sin respuesta",IF(ASB!E29="","Sin respuesta",ASB!E29)))</f>
        <v>Sin respuesta</v>
      </c>
    </row>
    <row r="105" spans="1:4" ht="30" customHeight="1">
      <c r="A105" s="157"/>
      <c r="B105" s="117"/>
      <c r="C105" s="109"/>
      <c r="D105" s="64" t="str">
        <f>IF(ASB!$C$28="NO APLICA","NO APLICA",IF(ASB!E30="Seleccione","Sin respuesta",IF(ASB!E30="","Sin respuesta",ASB!E30)))</f>
        <v>Sin respuesta</v>
      </c>
    </row>
    <row r="106" spans="1:4" ht="30" customHeight="1">
      <c r="A106" s="157"/>
      <c r="B106" s="61">
        <v>60</v>
      </c>
      <c r="C106" s="62" t="s">
        <v>1239</v>
      </c>
      <c r="D106" s="64" t="str">
        <f>IF(ASB!C31="NO APLICA","NO APLICA",IF(ASB!E31="Seleccione","Sin respuesta",IF(ASB!E31="","Sin respuesta",ASB!E31)))</f>
        <v>Sin respuesta</v>
      </c>
    </row>
    <row r="107" spans="1:4" ht="30" customHeight="1">
      <c r="A107" s="157" t="s">
        <v>1240</v>
      </c>
      <c r="B107" s="61">
        <v>61</v>
      </c>
      <c r="C107" s="62" t="s">
        <v>1241</v>
      </c>
      <c r="D107" s="64" t="str">
        <f>IF(ASB!C32="NO APLICA","NO APLICA",IF(ASB!E32="Seleccione","Sin respuesta",IF(ASB!E32="","Sin respuesta",ASB!E32)))</f>
        <v>Sin respuesta</v>
      </c>
    </row>
    <row r="108" spans="1:4" ht="30" customHeight="1">
      <c r="A108" s="157"/>
      <c r="B108" s="61">
        <v>62</v>
      </c>
      <c r="C108" s="62" t="s">
        <v>1242</v>
      </c>
      <c r="D108" s="64" t="str">
        <f>IF(ASB!C33="NO APLICA","NO APLICA",IF(ASB!E33="Seleccione","Sin respuesta",IF(ASB!E33="","Sin respuesta",ASB!E33)))</f>
        <v>Sin respuesta</v>
      </c>
    </row>
    <row r="109" spans="1:4" ht="30" customHeight="1">
      <c r="A109" s="157" t="s">
        <v>1243</v>
      </c>
      <c r="B109" s="61">
        <v>63</v>
      </c>
      <c r="C109" s="62" t="s">
        <v>1244</v>
      </c>
      <c r="D109" s="64" t="str">
        <f>IF(ASB!C34="NO APLICA","NO APLICA",IF(ASB!E34="Seleccione","Sin respuesta",IF(ASB!E34="","Sin respuesta",ASB!E34)))</f>
        <v>Sin respuesta</v>
      </c>
    </row>
    <row r="110" spans="1:4" ht="59.5" customHeight="1">
      <c r="A110" s="157"/>
      <c r="B110" s="61">
        <v>64</v>
      </c>
      <c r="C110" s="62" t="s">
        <v>1245</v>
      </c>
      <c r="D110" s="64" t="str">
        <f>IF(ASB!C35="NO APLICA","NO APLICA",IF(ASB!E35="Seleccione","Sin respuesta",IF(ASB!E35="","Sin respuesta",ASB!E35)))</f>
        <v>Sin respuesta</v>
      </c>
    </row>
    <row r="111" spans="1:4" ht="30" customHeight="1">
      <c r="A111" s="157"/>
      <c r="B111" s="61">
        <v>65</v>
      </c>
      <c r="C111" s="62" t="s">
        <v>1246</v>
      </c>
      <c r="D111" s="64" t="str">
        <f>IF(ASB!C36="NO APLICA","NO APLICA",IF(ASB!E36="Seleccione","Sin respuesta",IF(ASB!E36="","Sin respuesta",ASB!E36)))</f>
        <v>Sin respuesta</v>
      </c>
    </row>
    <row r="112" spans="1:4" ht="30" customHeight="1">
      <c r="A112" s="157"/>
      <c r="B112" s="61">
        <v>66</v>
      </c>
      <c r="C112" s="62" t="s">
        <v>1247</v>
      </c>
      <c r="D112" s="64" t="str">
        <f>IF(ASB!C37="NO APLICA","NO APLICA",IF(ASB!E37="Seleccione","Sin respuesta",IF(ASB!E37="","Sin respuesta",ASB!E37)))</f>
        <v>Sin respuesta</v>
      </c>
    </row>
    <row r="113" spans="1:4" ht="30" customHeight="1">
      <c r="A113" s="157"/>
      <c r="B113" s="61">
        <v>67</v>
      </c>
      <c r="C113" s="62" t="s">
        <v>1248</v>
      </c>
      <c r="D113" s="64" t="str">
        <f>IF(ASB!C38="NO APLICA","NO APLICA",IF(ASB!E38="Seleccione","Sin respuesta",IF(ASB!E38="","Sin respuesta",ASB!E38)))</f>
        <v>Sin respuesta</v>
      </c>
    </row>
    <row r="114" spans="1:4" ht="30" customHeight="1">
      <c r="A114" s="157"/>
      <c r="B114" s="61">
        <v>68</v>
      </c>
      <c r="C114" s="62" t="s">
        <v>1249</v>
      </c>
      <c r="D114" s="64" t="str">
        <f>IF(ASB!C39="NO APLICA","NO APLICA",IF(ASB!E39="Seleccione","Sin respuesta",IF(ASB!E39="","Sin respuesta",ASB!E39)))</f>
        <v>Sin respuesta</v>
      </c>
    </row>
    <row r="115" spans="1:4" ht="30" customHeight="1">
      <c r="A115" s="157"/>
      <c r="B115" s="61">
        <v>69</v>
      </c>
      <c r="C115" s="62" t="s">
        <v>1250</v>
      </c>
      <c r="D115" s="64" t="str">
        <f>IF(ASB!C40="NO APLICA","NO APLICA",IF(ASB!E40="Seleccione","Sin respuesta",IF(ASB!E40="","Sin respuesta",ASB!E40)))</f>
        <v>Sin respuesta</v>
      </c>
    </row>
    <row r="116" spans="1:4" ht="30" customHeight="1">
      <c r="A116" s="157"/>
      <c r="B116" s="61">
        <v>70</v>
      </c>
      <c r="C116" s="62" t="s">
        <v>1251</v>
      </c>
      <c r="D116" s="64" t="str">
        <f>IF(ASB!C41="NO APLICA","NO APLICA",IF(ASB!E41="Seleccione","Sin respuesta",IF(ASB!E41="","Sin respuesta",ASB!E41)))</f>
        <v>Sin respuesta</v>
      </c>
    </row>
    <row r="117" spans="1:4" ht="30" customHeight="1">
      <c r="A117" s="157" t="s">
        <v>1252</v>
      </c>
      <c r="B117" s="61">
        <v>71</v>
      </c>
      <c r="C117" s="62" t="s">
        <v>1253</v>
      </c>
      <c r="D117" s="64" t="str">
        <f>IF(ASB!C42="NO APLICA","NO APLICA",IF(ASB!E42="Seleccione","Sin respuesta",IF(ASB!E42="","Sin respuesta",ASB!E42)))</f>
        <v>Sin respuesta</v>
      </c>
    </row>
    <row r="118" spans="1:4" ht="30" customHeight="1">
      <c r="A118" s="157"/>
      <c r="B118" s="61">
        <v>72</v>
      </c>
      <c r="C118" s="60" t="s">
        <v>1333</v>
      </c>
      <c r="D118" s="64" t="str">
        <f>IF(ASB!C43="NO APLICA","NO APLICA",IF(ASB!E43="Seleccione","Sin respuesta",IF(ASB!E43="","Sin respuesta",ASB!E43)))</f>
        <v>Sin respuesta</v>
      </c>
    </row>
    <row r="119" spans="1:4" ht="30" customHeight="1">
      <c r="A119" s="157"/>
      <c r="B119" s="61">
        <v>73</v>
      </c>
      <c r="C119" s="60" t="s">
        <v>1334</v>
      </c>
      <c r="D119" s="64" t="str">
        <f>IF(ASB!C44="NO APLICA","NO APLICA",IF(ASB!E44="Seleccione","Sin respuesta",IF(ASB!E44="","Sin respuesta",ASB!E44)))</f>
        <v>Sin respuesta</v>
      </c>
    </row>
    <row r="120" spans="1:4" ht="30" customHeight="1">
      <c r="A120" s="158" t="s">
        <v>1254</v>
      </c>
      <c r="B120" s="158"/>
      <c r="C120" s="158"/>
      <c r="D120" s="158"/>
    </row>
    <row r="121" spans="1:4" ht="30" customHeight="1">
      <c r="A121" s="157" t="s">
        <v>1255</v>
      </c>
      <c r="B121" s="61">
        <v>74</v>
      </c>
      <c r="C121" s="62" t="s">
        <v>1256</v>
      </c>
      <c r="D121" s="87" t="str">
        <f>IF(VIVIENDA!C3="NO APLICA","NO APLICA",IF(VIVIENDA!E3="Seleccione","Sin respuesta",IF(VIVIENDA!E3="","Sin respuesta",VIVIENDA!E3)))</f>
        <v>Sin respuesta</v>
      </c>
    </row>
    <row r="122" spans="1:4" ht="30" customHeight="1">
      <c r="A122" s="157"/>
      <c r="B122" s="61">
        <v>75</v>
      </c>
      <c r="C122" s="62" t="s">
        <v>1257</v>
      </c>
      <c r="D122" s="87" t="str">
        <f>IF(VIVIENDA!C4="NO APLICA","NO APLICA",IF(VIVIENDA!E4="Seleccione","Sin respuesta",IF(VIVIENDA!E4="","Sin respuesta",VIVIENDA!E4)))</f>
        <v>Sin respuesta</v>
      </c>
    </row>
    <row r="123" spans="1:4" ht="30" customHeight="1">
      <c r="A123" s="157"/>
      <c r="B123" s="61">
        <v>76</v>
      </c>
      <c r="C123" s="62" t="s">
        <v>1258</v>
      </c>
      <c r="D123" s="13" t="str">
        <f>IF(VIVIENDA!C5="NO APLICA","NO APLICA",IF(VIVIENDA!E5="Seleccione","Sin respuesta",IF(VIVIENDA!E5="","Sin respuesta",VIVIENDA!E5)))</f>
        <v>Sin respuesta</v>
      </c>
    </row>
    <row r="124" spans="1:4" ht="30" customHeight="1">
      <c r="A124" s="157"/>
      <c r="B124" s="61">
        <v>77</v>
      </c>
      <c r="C124" s="62" t="s">
        <v>1335</v>
      </c>
      <c r="D124" s="13" t="str">
        <f>IF(VIVIENDA!C6="NO APLICA","NO APLICA",IF(VIVIENDA!E6="Seleccione","Sin respuesta",IF(VIVIENDA!E6="","Sin respuesta",VIVIENDA!E6)))</f>
        <v>Sin respuesta</v>
      </c>
    </row>
    <row r="125" spans="1:4" ht="30" customHeight="1">
      <c r="A125" s="157"/>
      <c r="B125" s="61">
        <v>78</v>
      </c>
      <c r="C125" s="62" t="s">
        <v>1336</v>
      </c>
      <c r="D125" s="13" t="str">
        <f>IF(VIVIENDA!C7="NO APLICA","NO APLICA",IF(VIVIENDA!E7="Seleccione","Sin respuesta",IF(VIVIENDA!E7="","Sin respuesta",VIVIENDA!E7)))</f>
        <v>Sin respuesta</v>
      </c>
    </row>
    <row r="126" spans="1:4" ht="30" customHeight="1">
      <c r="A126" s="157" t="s">
        <v>1259</v>
      </c>
      <c r="B126" s="61">
        <v>79</v>
      </c>
      <c r="C126" s="62" t="s">
        <v>1260</v>
      </c>
      <c r="D126" s="83" t="str">
        <f>IF(VIVIENDA!C8="NO APLICA","NO APLICA",IF(VIVIENDA!E8="Seleccione","Sin respuesta",IF(VIVIENDA!E8="","Sin respuesta",VIVIENDA!E8)))</f>
        <v>Sin respuesta</v>
      </c>
    </row>
    <row r="127" spans="1:4" ht="30" customHeight="1">
      <c r="A127" s="157"/>
      <c r="B127" s="61">
        <v>80</v>
      </c>
      <c r="C127" s="62" t="s">
        <v>1261</v>
      </c>
      <c r="D127" s="83" t="str">
        <f>IF(VIVIENDA!C9="NO APLICA","NO APLICA",IF(VIVIENDA!E9="Seleccione","Sin respuesta",IF(VIVIENDA!E9="","Sin respuesta",VIVIENDA!E9)))</f>
        <v>Sin respuesta</v>
      </c>
    </row>
    <row r="128" spans="1:4" ht="30" customHeight="1">
      <c r="A128" s="157"/>
      <c r="B128" s="61">
        <v>81</v>
      </c>
      <c r="C128" s="62" t="s">
        <v>1262</v>
      </c>
      <c r="D128" s="83" t="str">
        <f>IF(VIVIENDA!C10="NO APLICA","NO APLICA",IF(VIVIENDA!E10="Seleccione","Sin respuesta",IF(VIVIENDA!E10="","Sin respuesta",VIVIENDA!E10)))</f>
        <v>Sin respuesta</v>
      </c>
    </row>
    <row r="129" spans="1:4" ht="30" customHeight="1">
      <c r="A129" s="157"/>
      <c r="B129" s="61">
        <v>82</v>
      </c>
      <c r="C129" s="62" t="s">
        <v>1263</v>
      </c>
      <c r="D129" s="13" t="str">
        <f>IF(VIVIENDA!C11="NO APLICA","NO APLICA",IF(VIVIENDA!E11="Seleccione","Sin respuesta",IF(VIVIENDA!E11="","Sin respuesta",VIVIENDA!E11)))</f>
        <v>Sin respuesta</v>
      </c>
    </row>
    <row r="130" spans="1:4" ht="30" customHeight="1">
      <c r="A130" s="157"/>
      <c r="B130" s="61">
        <v>83</v>
      </c>
      <c r="C130" s="62" t="s">
        <v>1264</v>
      </c>
      <c r="D130" s="13" t="str">
        <f>IF(VIVIENDA!C12="NO APLICA","NO APLICA",IF(VIVIENDA!E12="Seleccione","Sin respuesta",IF(VIVIENDA!E12="","Sin respuesta",VIVIENDA!E12)))</f>
        <v>Sin respuesta</v>
      </c>
    </row>
    <row r="131" spans="1:4" ht="30" customHeight="1">
      <c r="A131" s="157"/>
      <c r="B131" s="117">
        <v>84</v>
      </c>
      <c r="C131" s="160" t="s">
        <v>1265</v>
      </c>
      <c r="D131" s="13" t="str">
        <f>IF(VIVIENDA!$C$13="NO APLICA","NO APLICA",IF(VIVIENDA!E13="Seleccione","Sin respuesta",IF(VIVIENDA!E13="","Sin respuesta",VIVIENDA!E13)))</f>
        <v>Sin respuesta</v>
      </c>
    </row>
    <row r="132" spans="1:4" ht="30" customHeight="1">
      <c r="A132" s="157"/>
      <c r="B132" s="117"/>
      <c r="C132" s="160"/>
      <c r="D132" s="13" t="str">
        <f>IF(VIVIENDA!$C$13="NO APLICA","NO APLICA",IF(VIVIENDA!E14="Seleccione","Sin respuesta",IF(VIVIENDA!E14="","Sin respuesta",VIVIENDA!E14)))</f>
        <v>Sin respuesta</v>
      </c>
    </row>
    <row r="133" spans="1:4" ht="30" customHeight="1">
      <c r="A133" s="157"/>
      <c r="B133" s="117"/>
      <c r="C133" s="160"/>
      <c r="D133" s="13" t="str">
        <f>IF(VIVIENDA!$C$13="NO APLICA","NO APLICA",IF(VIVIENDA!E15="Seleccione","Sin respuesta",IF(VIVIENDA!E15="","Sin respuesta",VIVIENDA!E15)))</f>
        <v>Sin respuesta</v>
      </c>
    </row>
    <row r="134" spans="1:4" ht="30" customHeight="1">
      <c r="A134" s="157"/>
      <c r="B134" s="117"/>
      <c r="C134" s="160"/>
      <c r="D134" s="13" t="str">
        <f>IF(VIVIENDA!$C$13="NO APLICA","NO APLICA",IF(VIVIENDA!E16="Seleccione","Sin respuesta",IF(VIVIENDA!E16="","Sin respuesta",VIVIENDA!E16)))</f>
        <v>Sin respuesta</v>
      </c>
    </row>
    <row r="135" spans="1:4" ht="30" customHeight="1">
      <c r="A135" s="157" t="s">
        <v>1266</v>
      </c>
      <c r="B135" s="61">
        <v>85</v>
      </c>
      <c r="C135" s="62" t="s">
        <v>1267</v>
      </c>
      <c r="D135" s="84" t="str">
        <f>IF(VIVIENDA!C17="NO APLICA","NO APLICA",IF(VIVIENDA!E17="Seleccione","Sin respuesta",IF(VIVIENDA!E17="","Sin respuesta",VIVIENDA!E17)))</f>
        <v>Sin respuesta</v>
      </c>
    </row>
    <row r="136" spans="1:4" ht="30" customHeight="1">
      <c r="A136" s="157"/>
      <c r="B136" s="61">
        <v>86</v>
      </c>
      <c r="C136" s="62" t="s">
        <v>1268</v>
      </c>
      <c r="D136" s="84" t="str">
        <f>IF(VIVIENDA!C18="NO APLICA","NO APLICA",IF(VIVIENDA!E18="Seleccione","Sin respuesta",IF(VIVIENDA!E18="","Sin respuesta",VIVIENDA!E18)))</f>
        <v>Sin respuesta</v>
      </c>
    </row>
    <row r="137" spans="1:4" ht="30" customHeight="1">
      <c r="A137" s="157" t="s">
        <v>1269</v>
      </c>
      <c r="B137" s="61">
        <v>87</v>
      </c>
      <c r="C137" s="62" t="s">
        <v>1270</v>
      </c>
      <c r="D137" s="13" t="str">
        <f>IF(VIVIENDA!C19="NO APLICA","NO APLICA",IF(VIVIENDA!E19="Seleccione","Sin respuesta",IF(VIVIENDA!E19="","Sin respuesta",VIVIENDA!E19)))</f>
        <v>Sin respuesta</v>
      </c>
    </row>
    <row r="138" spans="1:4" ht="30" customHeight="1">
      <c r="A138" s="157"/>
      <c r="B138" s="117">
        <v>88</v>
      </c>
      <c r="C138" s="109" t="s">
        <v>1337</v>
      </c>
      <c r="D138" s="13" t="str">
        <f>IF(VIVIENDA!$C$20="NO APLICA","NO APLICA",IF(VIVIENDA!E20="Seleccione","Sin respuesta",IF(VIVIENDA!E20="","Sin respuesta",VIVIENDA!E20)))</f>
        <v>Sin respuesta</v>
      </c>
    </row>
    <row r="139" spans="1:4" ht="30" customHeight="1">
      <c r="A139" s="157"/>
      <c r="B139" s="117"/>
      <c r="C139" s="109"/>
      <c r="D139" s="13" t="str">
        <f>IF(VIVIENDA!$C$20="NO APLICA","NO APLICA",IF(VIVIENDA!E21="Seleccione","Sin respuesta",IF(VIVIENDA!E21="","Sin respuesta",VIVIENDA!E21)))</f>
        <v>Sin respuesta</v>
      </c>
    </row>
    <row r="140" spans="1:4" ht="30" customHeight="1">
      <c r="A140" s="157"/>
      <c r="B140" s="117"/>
      <c r="C140" s="109"/>
      <c r="D140" s="13" t="str">
        <f>IF(VIVIENDA!$C$20="NO APLICA","NO APLICA",IF(VIVIENDA!E22="Seleccione","Sin respuesta",IF(VIVIENDA!E22="","Sin respuesta",VIVIENDA!E22)))</f>
        <v>Sin respuesta</v>
      </c>
    </row>
    <row r="141" spans="1:4" ht="48" customHeight="1">
      <c r="A141" s="157"/>
      <c r="B141" s="61">
        <v>89</v>
      </c>
      <c r="C141" s="62" t="s">
        <v>1271</v>
      </c>
      <c r="D141" s="13" t="str">
        <f>IF(VIVIENDA!C23="NO APLICA","NO APLICA",IF(VIVIENDA!E23="Seleccione","Sin respuesta",IF(VIVIENDA!E23="","Sin respuesta",VIVIENDA!E23)))</f>
        <v>Sin respuesta</v>
      </c>
    </row>
    <row r="142" spans="1:4" ht="30" customHeight="1">
      <c r="A142" s="157"/>
      <c r="B142" s="61">
        <v>90</v>
      </c>
      <c r="C142" s="60" t="s">
        <v>1338</v>
      </c>
      <c r="D142" s="13" t="str">
        <f>IF(VIVIENDA!C24="NO APLICA","NO APLICA",IF(VIVIENDA!E24="Seleccione","Sin respuesta",IF(VIVIENDA!E24="","Sin respuesta",VIVIENDA!E24)))</f>
        <v>Sin respuesta</v>
      </c>
    </row>
    <row r="143" spans="1:4" ht="30" customHeight="1">
      <c r="A143" s="157"/>
      <c r="B143" s="61">
        <v>91</v>
      </c>
      <c r="C143" s="62" t="s">
        <v>1272</v>
      </c>
      <c r="D143" s="13" t="str">
        <f>IF(VIVIENDA!C25="NO APLICA","NO APLICA",IF(VIVIENDA!E25="Seleccione","Sin respuesta",IF(VIVIENDA!E25="","Sin respuesta",VIVIENDA!E25)))</f>
        <v>Sin respuesta</v>
      </c>
    </row>
    <row r="144" spans="1:4" ht="30" customHeight="1">
      <c r="A144" s="157"/>
      <c r="B144" s="61">
        <v>92</v>
      </c>
      <c r="C144" s="60" t="s">
        <v>1338</v>
      </c>
      <c r="D144" s="13" t="str">
        <f>IF(VIVIENDA!C26="NO APLICA","NO APLICA",IF(VIVIENDA!E26="Seleccione","Sin respuesta",IF(VIVIENDA!E26="","Sin respuesta",VIVIENDA!E26)))</f>
        <v>Sin respuesta</v>
      </c>
    </row>
    <row r="145" spans="1:4" ht="30" customHeight="1">
      <c r="A145" s="158" t="s">
        <v>1273</v>
      </c>
      <c r="B145" s="158"/>
      <c r="C145" s="158"/>
      <c r="D145" s="158"/>
    </row>
    <row r="146" spans="1:4" ht="30" customHeight="1">
      <c r="A146" s="157" t="s">
        <v>1274</v>
      </c>
      <c r="B146" s="61">
        <v>93</v>
      </c>
      <c r="C146" s="62" t="s">
        <v>1275</v>
      </c>
      <c r="D146" s="13" t="str">
        <f>IF(ASENTAMIENTOS!C3="NO APLICA","NO APLICA",IF(ASENTAMIENTOS!E3="Seleccione","Sin respuesta",IF(ASENTAMIENTOS!E3="","Sin respuesta",ASENTAMIENTOS!E3)))</f>
        <v>Sin respuesta</v>
      </c>
    </row>
    <row r="147" spans="1:4" ht="30" customHeight="1">
      <c r="A147" s="157"/>
      <c r="B147" s="61">
        <v>94</v>
      </c>
      <c r="C147" s="60" t="s">
        <v>1339</v>
      </c>
      <c r="D147" s="13" t="str">
        <f>IF(ASENTAMIENTOS!C4="NO APLICA","NO APLICA",IF(ASENTAMIENTOS!E4="Seleccione","Sin respuesta",IF(ASENTAMIENTOS!E4="","Sin respuesta",ASENTAMIENTOS!E4)))</f>
        <v>Sin respuesta</v>
      </c>
    </row>
    <row r="148" spans="1:4" ht="30" customHeight="1">
      <c r="A148" s="157"/>
      <c r="B148" s="61">
        <v>95</v>
      </c>
      <c r="C148" s="60" t="s">
        <v>1340</v>
      </c>
      <c r="D148" s="64" t="str">
        <f>IF(ASENTAMIENTOS!C5="NO APLICA","NO APLICA",IF(ASENTAMIENTOS!E5="Seleccione","Sin respuesta",IF(ASENTAMIENTOS!E5="","Sin respuesta",ASENTAMIENTOS!E5)))</f>
        <v>Sin respuesta</v>
      </c>
    </row>
    <row r="149" spans="1:4" ht="30" customHeight="1">
      <c r="A149" s="157"/>
      <c r="B149" s="61">
        <v>96</v>
      </c>
      <c r="C149" s="62" t="s">
        <v>1341</v>
      </c>
      <c r="D149" s="13" t="str">
        <f>IF(ASENTAMIENTOS!C6="NO APLICA","NO APLICA",IF(ASENTAMIENTOS!E6="Seleccione","Sin respuesta",IF(ASENTAMIENTOS!E6="","Sin respuesta",ASENTAMIENTOS!E6)))</f>
        <v>Sin respuesta</v>
      </c>
    </row>
    <row r="150" spans="1:4" ht="30" customHeight="1">
      <c r="A150" s="157"/>
      <c r="B150" s="61">
        <v>97</v>
      </c>
      <c r="C150" s="60" t="s">
        <v>1340</v>
      </c>
      <c r="D150" s="13" t="str">
        <f>IF(ASENTAMIENTOS!C7="NO APLICA","NO APLICA",IF(ASENTAMIENTOS!E7="Seleccione","Sin respuesta",IF(ASENTAMIENTOS!E7="","Sin respuesta",ASENTAMIENTOS!E9)))</f>
        <v>Sin respuesta</v>
      </c>
    </row>
    <row r="151" spans="1:4" ht="30" customHeight="1">
      <c r="A151" s="157"/>
      <c r="B151" s="61">
        <v>98</v>
      </c>
      <c r="C151" s="62" t="s">
        <v>1342</v>
      </c>
      <c r="D151" s="64" t="str">
        <f>IF(ASENTAMIENTOS!C8="NO APLICA","NO APLICA",IF(ASENTAMIENTOS!E8="Seleccione","Sin respuesta",IF(ASENTAMIENTOS!E8="","Sin respuesta",ASENTAMIENTOS!E8)))</f>
        <v>Sin respuesta</v>
      </c>
    </row>
    <row r="152" spans="1:4" ht="30" customHeight="1">
      <c r="A152" s="157"/>
      <c r="B152" s="61">
        <v>99</v>
      </c>
      <c r="C152" s="60" t="s">
        <v>1340</v>
      </c>
      <c r="D152" s="13" t="str">
        <f>IF(ASENTAMIENTOS!C9="NO APLICA","NO APLICA",IF(ASENTAMIENTOS!E9="Seleccione","Sin respuesta",IF(ASENTAMIENTOS!E9="","Sin respuesta",ASENTAMIENTOS!E9)))</f>
        <v>Sin respuesta</v>
      </c>
    </row>
    <row r="153" spans="1:4" ht="30" customHeight="1">
      <c r="A153" s="157" t="s">
        <v>1276</v>
      </c>
      <c r="B153" s="61">
        <v>100</v>
      </c>
      <c r="C153" s="62" t="s">
        <v>1343</v>
      </c>
      <c r="D153" s="13" t="str">
        <f>IF(ASENTAMIENTOS!C10="NO APLICA","NO APLICA",IF(ASENTAMIENTOS!E10="Seleccione","Sin respuesta",IF(ASENTAMIENTOS!E10="","Sin respuesta",ASENTAMIENTOS!E10)))</f>
        <v>Sin respuesta</v>
      </c>
    </row>
    <row r="154" spans="1:4" ht="30" customHeight="1">
      <c r="A154" s="157"/>
      <c r="B154" s="61">
        <v>101</v>
      </c>
      <c r="C154" s="60" t="s">
        <v>1340</v>
      </c>
      <c r="D154" s="13" t="str">
        <f>IF(ASENTAMIENTOS!C11="NO APLICA","NO APLICA",IF(ASENTAMIENTOS!E11="Seleccione","Sin respuesta",IF(ASENTAMIENTOS!E11="","Sin respuesta",ASENTAMIENTOS!E11)))</f>
        <v>Sin respuesta</v>
      </c>
    </row>
    <row r="155" spans="1:4" ht="30" customHeight="1">
      <c r="A155" s="157"/>
      <c r="B155" s="61">
        <v>102</v>
      </c>
      <c r="C155" s="62" t="s">
        <v>1344</v>
      </c>
      <c r="D155" s="13" t="str">
        <f>IF(ASENTAMIENTOS!C12="NO APLICA","NO APLICA",IF(ASENTAMIENTOS!E12="Seleccione","Sin respuesta",IF(ASENTAMIENTOS!E12="","Sin respuesta",ASENTAMIENTOS!E12)))</f>
        <v>Sin respuesta</v>
      </c>
    </row>
    <row r="156" spans="1:4" ht="30" customHeight="1">
      <c r="A156" s="157"/>
      <c r="B156" s="61">
        <v>103</v>
      </c>
      <c r="C156" s="60" t="s">
        <v>1340</v>
      </c>
      <c r="D156" s="13" t="str">
        <f>IF(ASENTAMIENTOS!C13="NO APLICA","NO APLICA",IF(ASENTAMIENTOS!E13="Seleccione","Sin respuesta",IF(ASENTAMIENTOS!E13="","Sin respuesta",ASENTAMIENTOS!E13)))</f>
        <v>Sin respuesta</v>
      </c>
    </row>
    <row r="157" spans="1:4" ht="30" customHeight="1">
      <c r="A157" s="157"/>
      <c r="B157" s="61">
        <v>104</v>
      </c>
      <c r="C157" s="62" t="s">
        <v>1345</v>
      </c>
      <c r="D157" s="13" t="str">
        <f>IF(ASENTAMIENTOS!C14="NO APLICA","NO APLICA",IF(ASENTAMIENTOS!E14="Seleccione","Sin respuesta",IF(ASENTAMIENTOS!E14="","Sin respuesta",ASENTAMIENTOS!E14)))</f>
        <v>Sin respuesta</v>
      </c>
    </row>
    <row r="158" spans="1:4" ht="30" customHeight="1">
      <c r="A158" s="157"/>
      <c r="B158" s="61">
        <v>105</v>
      </c>
      <c r="C158" s="60" t="s">
        <v>1340</v>
      </c>
      <c r="D158" s="13" t="str">
        <f>IF(ASENTAMIENTOS!C15="NO APLICA","NO APLICA",IF(ASENTAMIENTOS!E15="Seleccione","Sin respuesta",IF(ASENTAMIENTOS!E15="","Sin respuesta",ASENTAMIENTOS!E15)))</f>
        <v>Sin respuesta</v>
      </c>
    </row>
    <row r="159" spans="1:4" ht="30" customHeight="1">
      <c r="A159" s="157"/>
      <c r="B159" s="61">
        <v>106</v>
      </c>
      <c r="C159" s="62" t="s">
        <v>1346</v>
      </c>
      <c r="D159" s="13" t="str">
        <f>IF(ASENTAMIENTOS!C16="NO APLICA","NO APLICA",IF(ASENTAMIENTOS!E16="Seleccione","Sin respuesta",IF(ASENTAMIENTOS!E16="","Sin respuesta",ASENTAMIENTOS!E16)))</f>
        <v>Sin respuesta</v>
      </c>
    </row>
    <row r="160" spans="1:4" ht="30" customHeight="1">
      <c r="A160" s="157"/>
      <c r="B160" s="61">
        <v>107</v>
      </c>
      <c r="C160" s="60" t="s">
        <v>1340</v>
      </c>
      <c r="D160" s="13" t="str">
        <f>IF(ASENTAMIENTOS!C17="NO APLICA","NO APLICA",IF(ASENTAMIENTOS!E17="Seleccione","Sin respuesta",IF(ASENTAMIENTOS!E17="","Sin respuesta",ASENTAMIENTOS!E17)))</f>
        <v>Sin respuesta</v>
      </c>
    </row>
    <row r="161" spans="1:4" ht="30" customHeight="1">
      <c r="A161" s="157" t="s">
        <v>1277</v>
      </c>
      <c r="B161" s="61">
        <v>108</v>
      </c>
      <c r="C161" s="62" t="s">
        <v>1347</v>
      </c>
      <c r="D161" s="13" t="str">
        <f>IF(ASENTAMIENTOS!C18="NO APLICA","NO APLICA",IF(ASENTAMIENTOS!E18="Seleccione","Sin respuesta",IF(ASENTAMIENTOS!E18="","Sin respuesta",ASENTAMIENTOS!E18)))</f>
        <v>Sin respuesta</v>
      </c>
    </row>
    <row r="162" spans="1:4" ht="30" customHeight="1">
      <c r="A162" s="157"/>
      <c r="B162" s="61">
        <v>109</v>
      </c>
      <c r="C162" s="60" t="s">
        <v>1340</v>
      </c>
      <c r="D162" s="13" t="str">
        <f>IF(ASENTAMIENTOS!C19="NO APLICA","NO APLICA",IF(ASENTAMIENTOS!E19="Seleccione","Sin respuesta",IF(ASENTAMIENTOS!E19="","Sin respuesta",ASENTAMIENTOS!E19)))</f>
        <v>Sin respuesta</v>
      </c>
    </row>
    <row r="163" spans="1:4" ht="30" customHeight="1">
      <c r="A163" s="157"/>
      <c r="B163" s="61">
        <v>110</v>
      </c>
      <c r="C163" s="62" t="s">
        <v>1348</v>
      </c>
      <c r="D163" s="13" t="str">
        <f>IF(ASENTAMIENTOS!C20="NO APLICA","NO APLICA",IF(ASENTAMIENTOS!E20="Seleccione","Sin respuesta",IF(ASENTAMIENTOS!E20="","Sin respuesta",ASENTAMIENTOS!E20)))</f>
        <v>Sin respuesta</v>
      </c>
    </row>
    <row r="164" spans="1:4" ht="30" customHeight="1">
      <c r="A164" s="157"/>
      <c r="B164" s="61">
        <v>111</v>
      </c>
      <c r="C164" s="60" t="s">
        <v>1340</v>
      </c>
      <c r="D164" s="13" t="str">
        <f>IF(ASENTAMIENTOS!C21="NO APLICA","NO APLICA",IF(ASENTAMIENTOS!E21="Seleccione","Sin respuesta",IF(ASENTAMIENTOS!E21="","Sin respuesta",ASENTAMIENTOS!E21)))</f>
        <v>Sin respuesta</v>
      </c>
    </row>
    <row r="165" spans="1:4" ht="30" customHeight="1">
      <c r="A165" s="157"/>
      <c r="B165" s="61">
        <v>112</v>
      </c>
      <c r="C165" s="62" t="s">
        <v>1349</v>
      </c>
      <c r="D165" s="13" t="str">
        <f>IF(ASENTAMIENTOS!C22="NO APLICA","NO APLICA",IF(ASENTAMIENTOS!E22="Seleccione","Sin respuesta",IF(ASENTAMIENTOS!E22="","Sin respuesta",ASENTAMIENTOS!E22)))</f>
        <v>Sin respuesta</v>
      </c>
    </row>
    <row r="166" spans="1:4" ht="30" customHeight="1">
      <c r="A166" s="157"/>
      <c r="B166" s="61">
        <v>113</v>
      </c>
      <c r="C166" s="60" t="s">
        <v>1340</v>
      </c>
      <c r="D166" s="13" t="str">
        <f>IF(ASENTAMIENTOS!C23="NO APLICA","NO APLICA",IF(ASENTAMIENTOS!E23="Seleccione","Sin respuesta",IF(ASENTAMIENTOS!E23="","Sin respuesta",ASENTAMIENTOS!E23)))</f>
        <v>Sin respuesta</v>
      </c>
    </row>
    <row r="167" spans="1:4" ht="30" customHeight="1">
      <c r="A167" s="157"/>
      <c r="B167" s="61">
        <v>114</v>
      </c>
      <c r="C167" s="62" t="s">
        <v>1350</v>
      </c>
      <c r="D167" s="13" t="str">
        <f>IF(ASENTAMIENTOS!C24="NO APLICA","NO APLICA",IF(ASENTAMIENTOS!E24="Seleccione","Sin respuesta",IF(ASENTAMIENTOS!E24="","Sin respuesta",ASENTAMIENTOS!E24)))</f>
        <v>Sin respuesta</v>
      </c>
    </row>
    <row r="168" spans="1:4" ht="69" customHeight="1">
      <c r="A168" s="157"/>
      <c r="B168" s="61">
        <v>115</v>
      </c>
      <c r="C168" s="60" t="s">
        <v>1340</v>
      </c>
      <c r="D168" s="64" t="str">
        <f>IF(ASENTAMIENTOS!C25="NO APLICA","NO APLICA",IF(ASENTAMIENTOS!E25="Seleccione","Sin respuesta",IF(ASENTAMIENTOS!E25="","Sin respuesta",ASENTAMIENTOS!E25)))</f>
        <v>Sin respuesta</v>
      </c>
    </row>
    <row r="169" spans="1:4" ht="30" customHeight="1">
      <c r="A169" s="158" t="s">
        <v>1278</v>
      </c>
      <c r="B169" s="158"/>
      <c r="C169" s="158"/>
      <c r="D169" s="158"/>
    </row>
    <row r="170" spans="1:4" ht="30" customHeight="1">
      <c r="A170" s="157" t="s">
        <v>1278</v>
      </c>
      <c r="B170" s="61">
        <v>116</v>
      </c>
      <c r="C170" s="62" t="s">
        <v>1279</v>
      </c>
      <c r="D170" s="13" t="str">
        <f>IF('INSTRUMENTOS FINANCIACION'!C3="NO APLICA","NO APLICA",IF('INSTRUMENTOS FINANCIACION'!E3="Seleccione","Sin respuesta",IF('INSTRUMENTOS FINANCIACION'!E3="","Sin respuesta",'INSTRUMENTOS FINANCIACION'!E3)))</f>
        <v>Sin respuesta</v>
      </c>
    </row>
    <row r="171" spans="1:4" ht="30" customHeight="1">
      <c r="A171" s="157"/>
      <c r="B171" s="117">
        <v>117</v>
      </c>
      <c r="C171" s="109" t="s">
        <v>1351</v>
      </c>
      <c r="D171" s="13" t="str">
        <f>IF('INSTRUMENTOS FINANCIACION'!$C$4="NO APLICA","NO APLICA",IF('INSTRUMENTOS FINANCIACION'!E4="Seleccione","Sin respuesta",IF('INSTRUMENTOS FINANCIACION'!E4="","Sin respuesta",'INSTRUMENTOS FINANCIACION'!E4)))</f>
        <v>Sin respuesta</v>
      </c>
    </row>
    <row r="172" spans="1:4" ht="30" customHeight="1">
      <c r="A172" s="157"/>
      <c r="B172" s="117"/>
      <c r="C172" s="109"/>
      <c r="D172" s="13" t="str">
        <f>IF('INSTRUMENTOS FINANCIACION'!$C$4="NO APLICA","NO APLICA",IF('INSTRUMENTOS FINANCIACION'!E5="Seleccione","Sin respuesta",IF('INSTRUMENTOS FINANCIACION'!E5="","Sin respuesta",'INSTRUMENTOS FINANCIACION'!E5)))</f>
        <v>Sin respuesta</v>
      </c>
    </row>
    <row r="173" spans="1:4" ht="30" customHeight="1">
      <c r="A173" s="157"/>
      <c r="B173" s="117"/>
      <c r="C173" s="109"/>
      <c r="D173" s="13" t="str">
        <f>IF('INSTRUMENTOS FINANCIACION'!$C$4="NO APLICA","NO APLICA",IF('INSTRUMENTOS FINANCIACION'!E6="Seleccione","Sin respuesta",IF('INSTRUMENTOS FINANCIACION'!E6="","Sin respuesta",'INSTRUMENTOS FINANCIACION'!E6)))</f>
        <v>Sin respuesta</v>
      </c>
    </row>
    <row r="174" spans="1:4" ht="30" customHeight="1">
      <c r="A174" s="157"/>
      <c r="B174" s="117"/>
      <c r="C174" s="109"/>
      <c r="D174" s="13" t="str">
        <f>IF('INSTRUMENTOS FINANCIACION'!$C$4="NO APLICA","NO APLICA",IF('INSTRUMENTOS FINANCIACION'!E7="Seleccione","Sin respuesta",IF('INSTRUMENTOS FINANCIACION'!E7="","Sin respuesta",'INSTRUMENTOS FINANCIACION'!E7)))</f>
        <v>Sin respuesta</v>
      </c>
    </row>
    <row r="175" spans="1:4" ht="30" customHeight="1">
      <c r="A175" s="157"/>
      <c r="B175" s="117"/>
      <c r="C175" s="109"/>
      <c r="D175" s="13" t="str">
        <f>IF('INSTRUMENTOS FINANCIACION'!$C$4="NO APLICA","NO APLICA",IF('INSTRUMENTOS FINANCIACION'!E8="Seleccione","Sin respuesta",IF('INSTRUMENTOS FINANCIACION'!E8="","Sin respuesta",'INSTRUMENTOS FINANCIACION'!E8)))</f>
        <v>Sin respuesta</v>
      </c>
    </row>
    <row r="176" spans="1:4" ht="30" customHeight="1">
      <c r="A176" s="157"/>
      <c r="B176" s="117"/>
      <c r="C176" s="109"/>
      <c r="D176" s="13" t="str">
        <f>IF('INSTRUMENTOS FINANCIACION'!$C$4="NO APLICA","NO APLICA",IF('INSTRUMENTOS FINANCIACION'!E9="Seleccione","Sin respuesta",IF('INSTRUMENTOS FINANCIACION'!E9="","Sin respuesta",'INSTRUMENTOS FINANCIACION'!E9)))</f>
        <v>Sin respuesta</v>
      </c>
    </row>
    <row r="177" spans="1:4" ht="30" customHeight="1">
      <c r="A177" s="157"/>
      <c r="B177" s="117"/>
      <c r="C177" s="109"/>
      <c r="D177" s="13" t="str">
        <f>IF('INSTRUMENTOS FINANCIACION'!$C$4="NO APLICA","NO APLICA",IF('INSTRUMENTOS FINANCIACION'!E10="Seleccione","Sin respuesta",IF('INSTRUMENTOS FINANCIACION'!E10="","Sin respuesta",'INSTRUMENTOS FINANCIACION'!E10)))</f>
        <v>Sin respuesta</v>
      </c>
    </row>
    <row r="178" spans="1:4" ht="30" customHeight="1">
      <c r="A178" s="157"/>
      <c r="B178" s="61">
        <v>118</v>
      </c>
      <c r="C178" s="60" t="s">
        <v>1352</v>
      </c>
      <c r="D178" s="13" t="str">
        <f>IF('INSTRUMENTOS FINANCIACION'!C11="NO APLICA","NO APLICA",IF('INSTRUMENTOS FINANCIACION'!E11="Seleccione","Sin respuesta",IF('INSTRUMENTOS FINANCIACION'!E11="","Sin respuesta",'INSTRUMENTOS FINANCIACION'!E11)))</f>
        <v>Sin respuesta</v>
      </c>
    </row>
    <row r="179" spans="1:4" ht="30" customHeight="1">
      <c r="A179" s="157"/>
      <c r="B179" s="61">
        <v>119</v>
      </c>
      <c r="C179" s="62" t="s">
        <v>1280</v>
      </c>
      <c r="D179" s="13" t="str">
        <f>IF('INSTRUMENTOS FINANCIACION'!C12="NO APLICA","NO APLICA",IF('INSTRUMENTOS FINANCIACION'!E12="Seleccione","Sin respuesta",IF('INSTRUMENTOS FINANCIACION'!E12="","Sin respuesta",'INSTRUMENTOS FINANCIACION'!E12)))</f>
        <v>Sin respuesta</v>
      </c>
    </row>
    <row r="180" spans="1:4" ht="30" customHeight="1">
      <c r="A180" s="157"/>
      <c r="B180" s="61">
        <v>120</v>
      </c>
      <c r="C180" s="60" t="s">
        <v>1353</v>
      </c>
      <c r="D180" s="13" t="str">
        <f>IF('INSTRUMENTOS FINANCIACION'!C13="NO APLICA","NO APLICA",IF('INSTRUMENTOS FINANCIACION'!E13="Seleccione","Sin respuesta",IF('INSTRUMENTOS FINANCIACION'!E13="","Sin respuesta",'INSTRUMENTOS FINANCIACION'!E13)))</f>
        <v>Sin respuesta</v>
      </c>
    </row>
    <row r="181" spans="1:4" ht="30" customHeight="1">
      <c r="A181" s="157"/>
      <c r="B181" s="61">
        <v>121</v>
      </c>
      <c r="C181" s="60" t="s">
        <v>1354</v>
      </c>
      <c r="D181" s="13" t="str">
        <f>IF('INSTRUMENTOS FINANCIACION'!C14="NO APLICA","NO APLICA",IF('INSTRUMENTOS FINANCIACION'!E14="Seleccione","Sin respuesta",IF('INSTRUMENTOS FINANCIACION'!E14="","Sin respuesta",'INSTRUMENTOS FINANCIACION'!E14)))</f>
        <v>Sin respuesta</v>
      </c>
    </row>
    <row r="182" spans="1:4" ht="30" customHeight="1">
      <c r="A182" s="157"/>
      <c r="B182" s="117">
        <v>122</v>
      </c>
      <c r="C182" s="109" t="s">
        <v>1355</v>
      </c>
      <c r="D182" s="13" t="str">
        <f>IF('INSTRUMENTOS FINANCIACION'!$C$15="NO APLICA","NO APLICA",IF('INSTRUMENTOS FINANCIACION'!E15="Seleccione","Sin respuesta",IF('INSTRUMENTOS FINANCIACION'!E15="","Sin respuesta",'INSTRUMENTOS FINANCIACION'!E15)))</f>
        <v>Sin respuesta</v>
      </c>
    </row>
    <row r="183" spans="1:4" ht="30" customHeight="1">
      <c r="A183" s="157"/>
      <c r="B183" s="117"/>
      <c r="C183" s="109"/>
      <c r="D183" s="13" t="str">
        <f>IF('INSTRUMENTOS FINANCIACION'!$C$15="NO APLICA","NO APLICA",IF('INSTRUMENTOS FINANCIACION'!E16="Seleccione","Sin respuesta",IF('INSTRUMENTOS FINANCIACION'!E16="","Sin respuesta",'INSTRUMENTOS FINANCIACION'!E16)))</f>
        <v>Sin respuesta</v>
      </c>
    </row>
    <row r="184" spans="1:4" ht="30" customHeight="1">
      <c r="A184" s="157"/>
      <c r="B184" s="117"/>
      <c r="C184" s="109"/>
      <c r="D184" s="13" t="str">
        <f>IF('INSTRUMENTOS FINANCIACION'!$C$15="NO APLICA","NO APLICA",IF('INSTRUMENTOS FINANCIACION'!E17="Seleccione","Sin respuesta",IF('INSTRUMENTOS FINANCIACION'!E17="","Sin respuesta",'INSTRUMENTOS FINANCIACION'!E17)))</f>
        <v>Sin respuesta</v>
      </c>
    </row>
    <row r="185" spans="1:4" ht="30" customHeight="1">
      <c r="A185" s="157"/>
      <c r="B185" s="117"/>
      <c r="C185" s="109"/>
      <c r="D185" s="13" t="str">
        <f>IF('INSTRUMENTOS FINANCIACION'!$C$15="NO APLICA","NO APLICA",IF('INSTRUMENTOS FINANCIACION'!E18="Seleccione","Sin respuesta",IF('INSTRUMENTOS FINANCIACION'!E18="","Sin respuesta",'INSTRUMENTOS FINANCIACION'!E18)))</f>
        <v>Sin respuesta</v>
      </c>
    </row>
    <row r="186" spans="1:4" ht="30" customHeight="1">
      <c r="A186" s="157"/>
      <c r="B186" s="61">
        <v>123</v>
      </c>
      <c r="C186" s="60" t="s">
        <v>1352</v>
      </c>
      <c r="D186" s="13" t="str">
        <f>IF('INSTRUMENTOS FINANCIACION'!C19="NO APLICA","NO APLICA",IF('INSTRUMENTOS FINANCIACION'!E19="Seleccione","Sin respuesta",IF('INSTRUMENTOS FINANCIACION'!E19="","Sin respuesta",'INSTRUMENTOS FINANCIACION'!E19)))</f>
        <v>Sin respuesta</v>
      </c>
    </row>
    <row r="187" spans="1:4" ht="30" customHeight="1">
      <c r="A187" s="157"/>
      <c r="B187" s="61">
        <v>124</v>
      </c>
      <c r="C187" s="62" t="s">
        <v>1281</v>
      </c>
      <c r="D187" s="13" t="str">
        <f>IF('INSTRUMENTOS FINANCIACION'!C20="NO APLICA","NO APLICA",IF('INSTRUMENTOS FINANCIACION'!E20="Seleccione","Sin respuesta",IF('INSTRUMENTOS FINANCIACION'!E20="","Sin respuesta",'INSTRUMENTOS FINANCIACION'!E20)))</f>
        <v>Sin respuesta</v>
      </c>
    </row>
    <row r="188" spans="1:4" ht="30" customHeight="1">
      <c r="A188" s="157"/>
      <c r="B188" s="61">
        <v>125</v>
      </c>
      <c r="C188" s="60" t="s">
        <v>1356</v>
      </c>
      <c r="D188" s="13" t="str">
        <f>IF('INSTRUMENTOS FINANCIACION'!C21="NO APLICA","NO APLICA",IF('INSTRUMENTOS FINANCIACION'!E21="Seleccione","Sin respuesta",IF('INSTRUMENTOS FINANCIACION'!E21="","Sin respuesta",'INSTRUMENTOS FINANCIACION'!E21)))</f>
        <v>Sin respuesta</v>
      </c>
    </row>
    <row r="189" spans="1:4" ht="30" customHeight="1">
      <c r="A189" s="157"/>
      <c r="B189" s="61">
        <v>126</v>
      </c>
      <c r="C189" s="60" t="s">
        <v>1357</v>
      </c>
      <c r="D189" s="13" t="str">
        <f>IF('INSTRUMENTOS FINANCIACION'!C22="NO APLICA","NO APLICA",IF('INSTRUMENTOS FINANCIACION'!E22="Seleccione","Sin respuesta",IF('INSTRUMENTOS FINANCIACION'!E22="","Sin respuesta",'INSTRUMENTOS FINANCIACION'!E22)))</f>
        <v>Sin respuesta</v>
      </c>
    </row>
    <row r="190" spans="1:4" ht="30" customHeight="1">
      <c r="A190" s="157"/>
      <c r="B190" s="117">
        <v>127</v>
      </c>
      <c r="C190" s="109" t="s">
        <v>1358</v>
      </c>
      <c r="D190" s="13" t="str">
        <f>IF('INSTRUMENTOS FINANCIACION'!$C$23="NO APLICA","NO APLICA",IF('INSTRUMENTOS FINANCIACION'!E23="Seleccione","Sin respuesta",IF('INSTRUMENTOS FINANCIACION'!E23="","Sin respuesta",'INSTRUMENTOS FINANCIACION'!E23)))</f>
        <v>Sin respuesta</v>
      </c>
    </row>
    <row r="191" spans="1:4" ht="30" customHeight="1">
      <c r="A191" s="157"/>
      <c r="B191" s="117"/>
      <c r="C191" s="109"/>
      <c r="D191" s="13" t="str">
        <f>IF('INSTRUMENTOS FINANCIACION'!$C$23="NO APLICA","NO APLICA",IF('INSTRUMENTOS FINANCIACION'!E24="Seleccione","Sin respuesta",IF('INSTRUMENTOS FINANCIACION'!E24="","Sin respuesta",'INSTRUMENTOS FINANCIACION'!E24)))</f>
        <v>Sin respuesta</v>
      </c>
    </row>
    <row r="192" spans="1:4" ht="30" customHeight="1">
      <c r="A192" s="157"/>
      <c r="B192" s="117"/>
      <c r="C192" s="109"/>
      <c r="D192" s="13" t="str">
        <f>IF('INSTRUMENTOS FINANCIACION'!$C$23="NO APLICA","NO APLICA",IF('INSTRUMENTOS FINANCIACION'!E25="Seleccione","Sin respuesta",IF('INSTRUMENTOS FINANCIACION'!E25="","Sin respuesta",'INSTRUMENTOS FINANCIACION'!E25)))</f>
        <v>Sin respuesta</v>
      </c>
    </row>
    <row r="193" spans="1:4" ht="30" customHeight="1">
      <c r="A193" s="157"/>
      <c r="B193" s="117"/>
      <c r="C193" s="109"/>
      <c r="D193" s="13" t="str">
        <f>IF('INSTRUMENTOS FINANCIACION'!$C$23="NO APLICA","NO APLICA",IF('INSTRUMENTOS FINANCIACION'!E26="Seleccione","Sin respuesta",IF('INSTRUMENTOS FINANCIACION'!E26="","Sin respuesta",'INSTRUMENTOS FINANCIACION'!E26)))</f>
        <v>Sin respuesta</v>
      </c>
    </row>
    <row r="194" spans="1:4" ht="30" customHeight="1">
      <c r="A194" s="157"/>
      <c r="B194" s="117">
        <v>128</v>
      </c>
      <c r="C194" s="109" t="s">
        <v>1359</v>
      </c>
      <c r="D194" s="13" t="str">
        <f>IF('INSTRUMENTOS FINANCIACION'!$C$27="NO APLICA","NO APLICA",IF('INSTRUMENTOS FINANCIACION'!E27="Seleccione","Sin respuesta",IF('INSTRUMENTOS FINANCIACION'!E27="","Sin respuesta",'INSTRUMENTOS FINANCIACION'!E27)))</f>
        <v>Sin respuesta</v>
      </c>
    </row>
    <row r="195" spans="1:4" ht="30" customHeight="1">
      <c r="A195" s="157"/>
      <c r="B195" s="117"/>
      <c r="C195" s="109"/>
      <c r="D195" s="13" t="str">
        <f>IF('INSTRUMENTOS FINANCIACION'!$C$27="NO APLICA","NO APLICA",IF('INSTRUMENTOS FINANCIACION'!E28="Seleccione","Sin respuesta",IF('INSTRUMENTOS FINANCIACION'!E28="","Sin respuesta",'INSTRUMENTOS FINANCIACION'!E28)))</f>
        <v>Sin respuesta</v>
      </c>
    </row>
    <row r="196" spans="1:4" ht="30" customHeight="1">
      <c r="A196" s="157"/>
      <c r="B196" s="117"/>
      <c r="C196" s="109"/>
      <c r="D196" s="13" t="str">
        <f>IF('INSTRUMENTOS FINANCIACION'!$C$27="NO APLICA","NO APLICA",IF('INSTRUMENTOS FINANCIACION'!E29="Seleccione","Sin respuesta",IF('INSTRUMENTOS FINANCIACION'!E29="","Sin respuesta",'INSTRUMENTOS FINANCIACION'!E29)))</f>
        <v>Sin respuesta</v>
      </c>
    </row>
    <row r="197" spans="1:4" ht="30" customHeight="1">
      <c r="A197" s="157"/>
      <c r="B197" s="117"/>
      <c r="C197" s="109"/>
      <c r="D197" s="13" t="str">
        <f>IF('INSTRUMENTOS FINANCIACION'!$C$27="NO APLICA","NO APLICA",IF('INSTRUMENTOS FINANCIACION'!E30="Seleccione","Sin respuesta",IF('INSTRUMENTOS FINANCIACION'!E30="","Sin respuesta",'INSTRUMENTOS FINANCIACION'!E30)))</f>
        <v>Sin respuesta</v>
      </c>
    </row>
    <row r="198" spans="1:4" ht="30" customHeight="1">
      <c r="A198" s="157"/>
      <c r="B198" s="117"/>
      <c r="C198" s="109"/>
      <c r="D198" s="13" t="str">
        <f>IF('INSTRUMENTOS FINANCIACION'!$C$27="NO APLICA","NO APLICA",IF('INSTRUMENTOS FINANCIACION'!E31="Seleccione","Sin respuesta",IF('INSTRUMENTOS FINANCIACION'!E31="","Sin respuesta",'INSTRUMENTOS FINANCIACION'!E31)))</f>
        <v>Sin respuesta</v>
      </c>
    </row>
    <row r="199" spans="1:4" ht="30" customHeight="1">
      <c r="A199" s="157"/>
      <c r="B199" s="117"/>
      <c r="C199" s="109"/>
      <c r="D199" s="13" t="str">
        <f>IF('INSTRUMENTOS FINANCIACION'!$C$27="NO APLICA","NO APLICA",IF('INSTRUMENTOS FINANCIACION'!E32="Seleccione","Sin respuesta",IF('INSTRUMENTOS FINANCIACION'!E32="","Sin respuesta",'INSTRUMENTOS FINANCIACION'!E32)))</f>
        <v>Sin respuesta</v>
      </c>
    </row>
    <row r="200" spans="1:4" ht="30" customHeight="1">
      <c r="A200" s="157" t="s">
        <v>1282</v>
      </c>
      <c r="B200" s="61">
        <v>129</v>
      </c>
      <c r="C200" s="62" t="s">
        <v>1360</v>
      </c>
      <c r="D200" s="13" t="str">
        <f>IF('INSTRUMENTOS FINANCIACION'!C33="NO APLICA","NO APLICA",IF('INSTRUMENTOS FINANCIACION'!E33="Seleccione","Sin respuesta",IF('INSTRUMENTOS FINANCIACION'!E33="","Sin respuesta",'INSTRUMENTOS FINANCIACION'!E33)))</f>
        <v>Sin respuesta</v>
      </c>
    </row>
    <row r="201" spans="1:4" ht="30" customHeight="1">
      <c r="A201" s="157"/>
      <c r="B201" s="61">
        <v>130</v>
      </c>
      <c r="C201" s="62" t="s">
        <v>1361</v>
      </c>
      <c r="D201" s="84" t="str">
        <f>IF('INSTRUMENTOS FINANCIACION'!C34="NO APLICA","NO APLICA",IF('INSTRUMENTOS FINANCIACION'!E34="Seleccione","Sin respuesta",IF('INSTRUMENTOS FINANCIACION'!E34="","Sin respuesta",'INSTRUMENTOS FINANCIACION'!E34)))</f>
        <v>Sin respuesta</v>
      </c>
    </row>
    <row r="202" spans="1:4" ht="30" customHeight="1">
      <c r="A202" s="157"/>
      <c r="B202" s="117">
        <v>131</v>
      </c>
      <c r="C202" s="160" t="s">
        <v>1285</v>
      </c>
      <c r="D202" s="13" t="str">
        <f>IF('INSTRUMENTOS FINANCIACION'!$C$35="NO APLICA","NO APLICA",IF('INSTRUMENTOS FINANCIACION'!E35="Seleccione","Sin respuesta",IF('INSTRUMENTOS FINANCIACION'!E35="","Sin respuesta",'INSTRUMENTOS FINANCIACION'!E35)))</f>
        <v>Sin respuesta</v>
      </c>
    </row>
    <row r="203" spans="1:4" ht="30" customHeight="1">
      <c r="A203" s="157"/>
      <c r="B203" s="117"/>
      <c r="C203" s="160"/>
      <c r="D203" s="13" t="str">
        <f>IF('INSTRUMENTOS FINANCIACION'!$C$35="NO APLICA","NO APLICA",IF('INSTRUMENTOS FINANCIACION'!E36="Seleccione","Sin respuesta",IF('INSTRUMENTOS FINANCIACION'!E36="","Sin respuesta",'INSTRUMENTOS FINANCIACION'!E36)))</f>
        <v>Sin respuesta</v>
      </c>
    </row>
    <row r="204" spans="1:4" ht="30" customHeight="1">
      <c r="A204" s="157"/>
      <c r="B204" s="117"/>
      <c r="C204" s="160"/>
      <c r="D204" s="13" t="str">
        <f>IF('INSTRUMENTOS FINANCIACION'!$C$35="NO APLICA","NO APLICA",IF('INSTRUMENTOS FINANCIACION'!E37="Seleccione","Sin respuesta",IF('INSTRUMENTOS FINANCIACION'!E37="","Sin respuesta",'INSTRUMENTOS FINANCIACION'!E37)))</f>
        <v>Sin respuesta</v>
      </c>
    </row>
    <row r="205" spans="1:4" ht="30" customHeight="1">
      <c r="A205" s="158" t="s">
        <v>1286</v>
      </c>
      <c r="B205" s="158"/>
      <c r="C205" s="158"/>
      <c r="D205" s="158"/>
    </row>
    <row r="206" spans="1:4" ht="30" customHeight="1">
      <c r="A206" s="157" t="s">
        <v>1286</v>
      </c>
      <c r="B206" s="61">
        <v>132</v>
      </c>
      <c r="C206" s="62" t="s">
        <v>1287</v>
      </c>
      <c r="D206" s="13" t="str">
        <f>IF('INSTRUMENTOS GESTIÓN'!C3="NO APLICA","NO APLICA",IF('INSTRUMENTOS GESTIÓN'!E3="Seleccione","Sin respuesta",IF('INSTRUMENTOS GESTIÓN'!E3="","Sin respuesta",'INSTRUMENTOS GESTIÓN'!E3)))</f>
        <v>Sin respuesta</v>
      </c>
    </row>
    <row r="207" spans="1:4" ht="30" customHeight="1">
      <c r="A207" s="157"/>
      <c r="B207" s="117">
        <v>133</v>
      </c>
      <c r="C207" s="109" t="s">
        <v>1362</v>
      </c>
      <c r="D207" s="13" t="str">
        <f>IF('INSTRUMENTOS GESTIÓN'!$C$4="NO APLICA","NO APLICA",IF('INSTRUMENTOS GESTIÓN'!E4="Seleccione","Sin respuesta",IF('INSTRUMENTOS GESTIÓN'!E4="","Sin respuesta",'INSTRUMENTOS GESTIÓN'!E4)))</f>
        <v>Sin respuesta</v>
      </c>
    </row>
    <row r="208" spans="1:4" ht="30" customHeight="1">
      <c r="A208" s="157"/>
      <c r="B208" s="117"/>
      <c r="C208" s="109"/>
      <c r="D208" s="13" t="str">
        <f>IF('INSTRUMENTOS GESTIÓN'!$C$4="NO APLICA","NO APLICA",IF('INSTRUMENTOS GESTIÓN'!E5="Seleccione","Sin respuesta",IF('INSTRUMENTOS GESTIÓN'!E5="","Sin respuesta",'INSTRUMENTOS GESTIÓN'!E5)))</f>
        <v>Sin respuesta</v>
      </c>
    </row>
    <row r="209" spans="1:4" ht="30" customHeight="1">
      <c r="A209" s="157"/>
      <c r="B209" s="117"/>
      <c r="C209" s="109"/>
      <c r="D209" s="13" t="str">
        <f>IF('INSTRUMENTOS GESTIÓN'!$C$4="NO APLICA","NO APLICA",IF('INSTRUMENTOS GESTIÓN'!E6="Seleccione","Sin respuesta",IF('INSTRUMENTOS GESTIÓN'!E6="","Sin respuesta",'INSTRUMENTOS GESTIÓN'!E6)))</f>
        <v>Sin respuesta</v>
      </c>
    </row>
    <row r="210" spans="1:4" ht="30" customHeight="1">
      <c r="A210" s="157"/>
      <c r="B210" s="117"/>
      <c r="C210" s="109"/>
      <c r="D210" s="13" t="str">
        <f>IF('INSTRUMENTOS GESTIÓN'!$C$4="NO APLICA","NO APLICA",IF('INSTRUMENTOS GESTIÓN'!E7="Seleccione","Sin respuesta",IF('INSTRUMENTOS GESTIÓN'!E7="","Sin respuesta",'INSTRUMENTOS GESTIÓN'!E7)))</f>
        <v>Sin respuesta</v>
      </c>
    </row>
    <row r="211" spans="1:4" ht="30" customHeight="1">
      <c r="A211" s="157"/>
      <c r="B211" s="117"/>
      <c r="C211" s="109"/>
      <c r="D211" s="13" t="str">
        <f>IF('INSTRUMENTOS GESTIÓN'!$C$4="NO APLICA","NO APLICA",IF('INSTRUMENTOS GESTIÓN'!E8="Seleccione","Sin respuesta",IF('INSTRUMENTOS GESTIÓN'!E8="","Sin respuesta",'INSTRUMENTOS GESTIÓN'!E8)))</f>
        <v>Sin respuesta</v>
      </c>
    </row>
    <row r="212" spans="1:4" ht="30" customHeight="1">
      <c r="A212" s="157"/>
      <c r="B212" s="117"/>
      <c r="C212" s="109"/>
      <c r="D212" s="13" t="str">
        <f>IF('INSTRUMENTOS GESTIÓN'!$C$4="NO APLICA","NO APLICA",IF('INSTRUMENTOS GESTIÓN'!E9="Seleccione","Sin respuesta",IF('INSTRUMENTOS GESTIÓN'!E9="","Sin respuesta",'INSTRUMENTOS GESTIÓN'!E9)))</f>
        <v>Sin respuesta</v>
      </c>
    </row>
    <row r="213" spans="1:4" ht="30" customHeight="1">
      <c r="A213" s="157"/>
      <c r="B213" s="61">
        <v>134</v>
      </c>
      <c r="C213" s="60" t="s">
        <v>1352</v>
      </c>
      <c r="D213" s="13" t="str">
        <f>IF('INSTRUMENTOS GESTIÓN'!C10="NO APLICA","NO APLICA",IF('INSTRUMENTOS GESTIÓN'!E10="Seleccione","Sin respuesta",IF('INSTRUMENTOS GESTIÓN'!E10="","Sin respuesta",'INSTRUMENTOS GESTIÓN'!E10)))</f>
        <v>Sin respuesta</v>
      </c>
    </row>
    <row r="214" spans="1:4" ht="30" customHeight="1">
      <c r="A214" s="157"/>
      <c r="B214" s="117">
        <v>135</v>
      </c>
      <c r="C214" s="109" t="s">
        <v>1363</v>
      </c>
      <c r="D214" s="13" t="str">
        <f>IF('INSTRUMENTOS GESTIÓN'!$C$11="NO APLICA","NO APLICA",IF('INSTRUMENTOS GESTIÓN'!E11="Seleccione","Sin respuesta",IF('INSTRUMENTOS GESTIÓN'!E11="","Sin respuesta",'INSTRUMENTOS GESTIÓN'!E11)))</f>
        <v>Sin respuesta</v>
      </c>
    </row>
    <row r="215" spans="1:4" ht="30" customHeight="1">
      <c r="A215" s="157"/>
      <c r="B215" s="117"/>
      <c r="C215" s="109"/>
      <c r="D215" s="13" t="str">
        <f>IF('INSTRUMENTOS GESTIÓN'!$C$11="NO APLICA","NO APLICA",IF('INSTRUMENTOS GESTIÓN'!E12="Seleccione","Sin respuesta",IF('INSTRUMENTOS GESTIÓN'!E12="","Sin respuesta",'INSTRUMENTOS GESTIÓN'!E12)))</f>
        <v>Sin respuesta</v>
      </c>
    </row>
    <row r="216" spans="1:4" ht="30" customHeight="1">
      <c r="A216" s="157"/>
      <c r="B216" s="117"/>
      <c r="C216" s="109"/>
      <c r="D216" s="13" t="str">
        <f>IF('INSTRUMENTOS GESTIÓN'!$C$11="NO APLICA","NO APLICA",IF('INSTRUMENTOS GESTIÓN'!E13="Seleccione","Sin respuesta",IF('INSTRUMENTOS GESTIÓN'!E13="","Sin respuesta",'INSTRUMENTOS GESTIÓN'!E13)))</f>
        <v>Sin respuesta</v>
      </c>
    </row>
    <row r="217" spans="1:4" ht="30" customHeight="1">
      <c r="A217" s="157"/>
      <c r="B217" s="61">
        <v>136</v>
      </c>
      <c r="C217" s="62" t="s">
        <v>1288</v>
      </c>
      <c r="D217" s="13" t="str">
        <f>IF('INSTRUMENTOS GESTIÓN'!C14="NO APLICA","NO APLICA",IF('INSTRUMENTOS GESTIÓN'!E14="Seleccione","Sin respuesta",IF('INSTRUMENTOS GESTIÓN'!E14="","Sin respuesta",'INSTRUMENTOS GESTIÓN'!E14)))</f>
        <v>Sin respuesta</v>
      </c>
    </row>
    <row r="218" spans="1:4" ht="30" customHeight="1">
      <c r="A218" s="157"/>
      <c r="B218" s="61">
        <v>137</v>
      </c>
      <c r="C218" s="60" t="s">
        <v>1364</v>
      </c>
      <c r="D218" s="13" t="str">
        <f>IF('INSTRUMENTOS GESTIÓN'!C15="NO APLICA","NO APLICA",IF('INSTRUMENTOS GESTIÓN'!E15="Seleccione","Sin respuesta",IF('INSTRUMENTOS GESTIÓN'!E15="","Sin respuesta",'INSTRUMENTOS GESTIÓN'!E15)))</f>
        <v>Sin respuesta</v>
      </c>
    </row>
    <row r="219" spans="1:4" ht="73.150000000000006" customHeight="1">
      <c r="A219" s="157"/>
      <c r="B219" s="61">
        <v>138</v>
      </c>
      <c r="C219" s="62" t="s">
        <v>1289</v>
      </c>
      <c r="D219" s="64" t="str">
        <f>IF('INSTRUMENTOS GESTIÓN'!C16="NO APLICA","NO APLICA",IF('INSTRUMENTOS GESTIÓN'!E16="Seleccione","Sin respuesta",IF('INSTRUMENTOS GESTIÓN'!E16="","Sin respuesta",'INSTRUMENTOS GESTIÓN'!E16)))</f>
        <v>Sin respuesta</v>
      </c>
    </row>
  </sheetData>
  <sheetProtection formatRows="0" selectLockedCells="1" selectUnlockedCells="1"/>
  <mergeCells count="63">
    <mergeCell ref="A200:A204"/>
    <mergeCell ref="B202:B204"/>
    <mergeCell ref="C171:C177"/>
    <mergeCell ref="C182:C185"/>
    <mergeCell ref="C190:C193"/>
    <mergeCell ref="C194:C199"/>
    <mergeCell ref="C202:C204"/>
    <mergeCell ref="A170:A199"/>
    <mergeCell ref="B171:B177"/>
    <mergeCell ref="B182:B185"/>
    <mergeCell ref="B190:B193"/>
    <mergeCell ref="B194:B199"/>
    <mergeCell ref="A145:D145"/>
    <mergeCell ref="A146:A152"/>
    <mergeCell ref="A153:A160"/>
    <mergeCell ref="A161:A168"/>
    <mergeCell ref="A169:D169"/>
    <mergeCell ref="A137:A144"/>
    <mergeCell ref="B138:B140"/>
    <mergeCell ref="C138:C140"/>
    <mergeCell ref="A107:A108"/>
    <mergeCell ref="A109:A116"/>
    <mergeCell ref="A117:A119"/>
    <mergeCell ref="A120:D120"/>
    <mergeCell ref="A121:A125"/>
    <mergeCell ref="A126:A134"/>
    <mergeCell ref="B131:B134"/>
    <mergeCell ref="C131:C134"/>
    <mergeCell ref="A135:A136"/>
    <mergeCell ref="A78:A90"/>
    <mergeCell ref="B80:B89"/>
    <mergeCell ref="C80:C89"/>
    <mergeCell ref="A91:A106"/>
    <mergeCell ref="B101:B102"/>
    <mergeCell ref="B103:B105"/>
    <mergeCell ref="C103:C105"/>
    <mergeCell ref="C101:C102"/>
    <mergeCell ref="B54:B60"/>
    <mergeCell ref="B65:B71"/>
    <mergeCell ref="C54:D54"/>
    <mergeCell ref="C65:D65"/>
    <mergeCell ref="A77:D77"/>
    <mergeCell ref="A3:A6"/>
    <mergeCell ref="A7:D7"/>
    <mergeCell ref="A1:D1"/>
    <mergeCell ref="A2:D2"/>
    <mergeCell ref="A205:D205"/>
    <mergeCell ref="A8:A14"/>
    <mergeCell ref="A15:A47"/>
    <mergeCell ref="B19:B24"/>
    <mergeCell ref="C19:C24"/>
    <mergeCell ref="B27:B32"/>
    <mergeCell ref="C27:C32"/>
    <mergeCell ref="B35:B39"/>
    <mergeCell ref="B41:B45"/>
    <mergeCell ref="C35:C39"/>
    <mergeCell ref="C41:C45"/>
    <mergeCell ref="A48:A76"/>
    <mergeCell ref="A206:A219"/>
    <mergeCell ref="B207:B212"/>
    <mergeCell ref="B214:B216"/>
    <mergeCell ref="C207:C212"/>
    <mergeCell ref="C214:C216"/>
  </mergeCells>
  <conditionalFormatting sqref="D3:D6">
    <cfRule type="containsText" dxfId="24" priority="12" operator="containsText" text="Sin respuesta">
      <formula>NOT(ISERROR(SEARCH("Sin respuesta",D3)))</formula>
    </cfRule>
  </conditionalFormatting>
  <conditionalFormatting sqref="D8:D53 D206:D219">
    <cfRule type="containsText" dxfId="23" priority="15" operator="containsText" text="NO APLICA">
      <formula>NOT(ISERROR(SEARCH("NO APLICA",D8)))</formula>
    </cfRule>
    <cfRule type="containsText" dxfId="22" priority="18" operator="containsText" text="Sin respuesta">
      <formula>NOT(ISERROR(SEARCH("Sin respuesta",D8)))</formula>
    </cfRule>
  </conditionalFormatting>
  <conditionalFormatting sqref="D55:D64">
    <cfRule type="containsText" dxfId="21" priority="14" operator="containsText" text="NO APLICA">
      <formula>NOT(ISERROR(SEARCH("NO APLICA",D55)))</formula>
    </cfRule>
    <cfRule type="containsText" dxfId="20" priority="17" operator="containsText" text="Sin respuesta">
      <formula>NOT(ISERROR(SEARCH("Sin respuesta",D55)))</formula>
    </cfRule>
  </conditionalFormatting>
  <conditionalFormatting sqref="D66:D76">
    <cfRule type="containsText" dxfId="19" priority="13" operator="containsText" text="NO APLICA">
      <formula>NOT(ISERROR(SEARCH("NO APLICA",D66)))</formula>
    </cfRule>
    <cfRule type="containsText" dxfId="18" priority="16" operator="containsText" text="Sin respuesta">
      <formula>NOT(ISERROR(SEARCH("Sin respuesta",D66)))</formula>
    </cfRule>
  </conditionalFormatting>
  <conditionalFormatting sqref="D78:D119">
    <cfRule type="containsText" dxfId="17" priority="11" operator="containsText" text="Sin respuesta">
      <formula>NOT(ISERROR(SEARCH("Sin respuesta",D78)))</formula>
    </cfRule>
    <cfRule type="containsText" dxfId="16" priority="19" operator="containsText" text="NO APLICA">
      <formula>NOT(ISERROR(SEARCH("NO APLICA",D78)))</formula>
    </cfRule>
  </conditionalFormatting>
  <conditionalFormatting sqref="D121:D144">
    <cfRule type="containsText" dxfId="15" priority="7" operator="containsText" text="NO APLICA">
      <formula>NOT(ISERROR(SEARCH("NO APLICA",D121)))</formula>
    </cfRule>
    <cfRule type="containsText" dxfId="14" priority="9" operator="containsText" text="Sin respuesta">
      <formula>NOT(ISERROR(SEARCH("Sin respuesta",D121)))</formula>
    </cfRule>
  </conditionalFormatting>
  <conditionalFormatting sqref="D146:D168">
    <cfRule type="containsText" dxfId="13" priority="5" operator="containsText" text="NO APLICA">
      <formula>NOT(ISERROR(SEARCH("NO APLICA",D146)))</formula>
    </cfRule>
    <cfRule type="containsText" dxfId="12" priority="6" operator="containsText" text="Sin respuesta">
      <formula>NOT(ISERROR(SEARCH("Sin respuesta",D146)))</formula>
    </cfRule>
  </conditionalFormatting>
  <conditionalFormatting sqref="D170:D204">
    <cfRule type="containsText" dxfId="11" priority="3" operator="containsText" text="Sin respuesta">
      <formula>NOT(ISERROR(SEARCH("Sin respuesta",D170)))</formula>
    </cfRule>
    <cfRule type="containsText" dxfId="10" priority="4" operator="containsText" text="NO APLICA">
      <formula>NOT(ISERROR(SEARCH("NO APLICA",D170)))</formula>
    </cfRule>
  </conditionalFormatting>
  <printOptions horizontalCentered="1"/>
  <pageMargins left="0.23622047244094491" right="0.23622047244094491" top="0.23622047244094491" bottom="0.23622047244094491" header="0" footer="0"/>
  <pageSetup paperSize="119" scale="65"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BC93-BBBD-42F6-A30B-8259E7BF134F}">
  <sheetPr>
    <tabColor rgb="FFFFFF00"/>
  </sheetPr>
  <dimension ref="A1:L105"/>
  <sheetViews>
    <sheetView topLeftCell="B1" zoomScale="55" zoomScaleNormal="55" workbookViewId="0">
      <selection activeCell="A2" sqref="A2:C2"/>
    </sheetView>
  </sheetViews>
  <sheetFormatPr baseColWidth="10" defaultColWidth="11.54296875" defaultRowHeight="14.5"/>
  <cols>
    <col min="1" max="1" width="5.7265625" style="77" customWidth="1"/>
    <col min="2" max="2" width="50.54296875" style="18" customWidth="1"/>
    <col min="3" max="3" width="52.1796875" style="18" customWidth="1"/>
    <col min="4" max="4" width="16.54296875" style="18" customWidth="1"/>
    <col min="5" max="5" width="49.7265625" style="18" customWidth="1"/>
    <col min="6" max="6" width="27.7265625" style="18" customWidth="1"/>
    <col min="7" max="8" width="18.54296875" style="77" customWidth="1"/>
    <col min="9" max="9" width="18.7265625" style="77" customWidth="1"/>
    <col min="10" max="10" width="18.26953125" style="77" customWidth="1"/>
    <col min="11" max="11" width="21.7265625" style="77" customWidth="1"/>
    <col min="12" max="12" width="17.26953125" style="77" customWidth="1"/>
    <col min="13" max="16384" width="11.54296875" style="77"/>
  </cols>
  <sheetData>
    <row r="1" spans="1:12" ht="52.15" customHeight="1">
      <c r="A1" s="161" t="s">
        <v>1199</v>
      </c>
      <c r="B1" s="161"/>
      <c r="C1" s="161"/>
      <c r="D1" s="161"/>
      <c r="E1" s="161"/>
      <c r="F1" s="161"/>
      <c r="G1" s="161"/>
      <c r="H1" s="161"/>
      <c r="I1" s="161"/>
      <c r="J1" s="161"/>
      <c r="K1" s="161"/>
      <c r="L1" s="161"/>
    </row>
    <row r="2" spans="1:12" ht="119.5" customHeight="1">
      <c r="A2" s="163" t="s">
        <v>1202</v>
      </c>
      <c r="B2" s="163"/>
      <c r="C2" s="163"/>
      <c r="D2" s="95" t="s">
        <v>1365</v>
      </c>
      <c r="E2" s="95"/>
      <c r="F2" s="95"/>
      <c r="G2" s="95"/>
      <c r="H2" s="95"/>
      <c r="I2" s="95"/>
      <c r="J2" s="95"/>
      <c r="K2" s="95"/>
      <c r="L2" s="95"/>
    </row>
    <row r="3" spans="1:12" ht="34.9" customHeight="1">
      <c r="A3" s="158" t="s">
        <v>1366</v>
      </c>
      <c r="B3" s="158"/>
      <c r="C3" s="158"/>
      <c r="D3" s="158"/>
      <c r="E3" s="158"/>
      <c r="F3" s="158"/>
      <c r="G3" s="158"/>
      <c r="H3" s="158"/>
      <c r="I3" s="158"/>
      <c r="J3" s="158"/>
      <c r="K3" s="158"/>
      <c r="L3" s="158"/>
    </row>
    <row r="4" spans="1:12" ht="27.65" customHeight="1">
      <c r="A4" s="162" t="s">
        <v>1367</v>
      </c>
      <c r="B4" s="162"/>
      <c r="C4" s="162" t="s">
        <v>1368</v>
      </c>
      <c r="D4" s="162" t="s">
        <v>1369</v>
      </c>
      <c r="E4" s="162" t="s">
        <v>1370</v>
      </c>
      <c r="F4" s="162" t="s">
        <v>1371</v>
      </c>
      <c r="G4" s="162" t="s">
        <v>1372</v>
      </c>
      <c r="H4" s="162" t="s">
        <v>1373</v>
      </c>
      <c r="I4" s="162" t="s">
        <v>1374</v>
      </c>
      <c r="J4" s="162" t="s">
        <v>1375</v>
      </c>
      <c r="K4" s="162" t="s">
        <v>1376</v>
      </c>
      <c r="L4" s="162" t="s">
        <v>1377</v>
      </c>
    </row>
    <row r="5" spans="1:12" ht="18" customHeight="1">
      <c r="A5" s="162"/>
      <c r="B5" s="162"/>
      <c r="C5" s="162"/>
      <c r="D5" s="162"/>
      <c r="E5" s="162"/>
      <c r="F5" s="162"/>
      <c r="G5" s="162"/>
      <c r="H5" s="162"/>
      <c r="I5" s="162"/>
      <c r="J5" s="162"/>
      <c r="K5" s="162"/>
      <c r="L5" s="162"/>
    </row>
    <row r="6" spans="1:12" ht="66" customHeight="1">
      <c r="A6" s="78">
        <v>1</v>
      </c>
      <c r="B6" s="74"/>
      <c r="C6" s="75"/>
      <c r="D6" s="72" t="s">
        <v>0</v>
      </c>
      <c r="E6" s="72" t="s">
        <v>0</v>
      </c>
      <c r="F6" s="82"/>
      <c r="G6" s="24"/>
      <c r="H6" s="73"/>
      <c r="I6" s="73"/>
      <c r="J6" s="79" t="str">
        <f>IF(H6&gt;0,(+H6-I6),"Se calcula automáticamente")</f>
        <v>Se calcula automáticamente</v>
      </c>
      <c r="K6" s="71" t="str">
        <f>IF(H6&gt;0,I6/H6,"Se calcula automáticamente")</f>
        <v>Se calcula automáticamente</v>
      </c>
      <c r="L6" s="64" t="str">
        <f>IF(K6="Se calcula automáticamente","Se calcula automáticamente",IF(K6=0,"SIN EJECUTAR",IF(J6&gt;0,"EN EJECUCIÓN",IF(J6&lt;=0,"EJECUTADO"))))</f>
        <v>Se calcula automáticamente</v>
      </c>
    </row>
    <row r="7" spans="1:12" s="18" customFormat="1" ht="66" customHeight="1">
      <c r="A7" s="78">
        <v>2</v>
      </c>
      <c r="B7" s="74"/>
      <c r="C7" s="75"/>
      <c r="D7" s="72" t="s">
        <v>0</v>
      </c>
      <c r="E7" s="72" t="s">
        <v>0</v>
      </c>
      <c r="F7" s="82"/>
      <c r="G7" s="24"/>
      <c r="H7" s="73"/>
      <c r="I7" s="73"/>
      <c r="J7" s="79" t="str">
        <f t="shared" ref="J7:J70" si="0">IF(H7&gt;0,(+H7-I7),"Se calcula automáticamente")</f>
        <v>Se calcula automáticamente</v>
      </c>
      <c r="K7" s="71" t="str">
        <f t="shared" ref="K7:K70" si="1">IF(H7&gt;0,I7/H7,"Se calcula automáticamente")</f>
        <v>Se calcula automáticamente</v>
      </c>
      <c r="L7" s="64" t="str">
        <f t="shared" ref="L7:L70" si="2">IF(K7="Se calcula automáticamente","Se calcula automáticamente",IF(K7=0,"SIN EJECUTAR",IF(J7&gt;0,"EN EJECUCIÓN",IF(J7&lt;=0,"EJECUTADO"))))</f>
        <v>Se calcula automáticamente</v>
      </c>
    </row>
    <row r="8" spans="1:12" s="18" customFormat="1" ht="66" customHeight="1">
      <c r="A8" s="78">
        <v>3</v>
      </c>
      <c r="B8" s="74"/>
      <c r="C8" s="75"/>
      <c r="D8" s="72" t="s">
        <v>0</v>
      </c>
      <c r="E8" s="72" t="s">
        <v>0</v>
      </c>
      <c r="F8" s="82"/>
      <c r="G8" s="24"/>
      <c r="H8" s="73"/>
      <c r="I8" s="73"/>
      <c r="J8" s="79" t="str">
        <f t="shared" si="0"/>
        <v>Se calcula automáticamente</v>
      </c>
      <c r="K8" s="71" t="str">
        <f t="shared" si="1"/>
        <v>Se calcula automáticamente</v>
      </c>
      <c r="L8" s="64" t="str">
        <f t="shared" si="2"/>
        <v>Se calcula automáticamente</v>
      </c>
    </row>
    <row r="9" spans="1:12" s="18" customFormat="1" ht="66" customHeight="1">
      <c r="A9" s="78">
        <v>4</v>
      </c>
      <c r="B9" s="74"/>
      <c r="C9" s="75"/>
      <c r="D9" s="72" t="s">
        <v>0</v>
      </c>
      <c r="E9" s="72" t="s">
        <v>0</v>
      </c>
      <c r="F9" s="82"/>
      <c r="G9" s="24"/>
      <c r="H9" s="73"/>
      <c r="I9" s="73"/>
      <c r="J9" s="79" t="str">
        <f t="shared" si="0"/>
        <v>Se calcula automáticamente</v>
      </c>
      <c r="K9" s="71" t="str">
        <f t="shared" si="1"/>
        <v>Se calcula automáticamente</v>
      </c>
      <c r="L9" s="64" t="str">
        <f t="shared" si="2"/>
        <v>Se calcula automáticamente</v>
      </c>
    </row>
    <row r="10" spans="1:12" s="18" customFormat="1" ht="66" customHeight="1">
      <c r="A10" s="78">
        <v>5</v>
      </c>
      <c r="B10" s="74"/>
      <c r="C10" s="75"/>
      <c r="D10" s="72" t="s">
        <v>0</v>
      </c>
      <c r="E10" s="72" t="s">
        <v>0</v>
      </c>
      <c r="F10" s="82"/>
      <c r="G10" s="24"/>
      <c r="H10" s="73"/>
      <c r="I10" s="73"/>
      <c r="J10" s="79" t="str">
        <f t="shared" si="0"/>
        <v>Se calcula automáticamente</v>
      </c>
      <c r="K10" s="71" t="str">
        <f t="shared" si="1"/>
        <v>Se calcula automáticamente</v>
      </c>
      <c r="L10" s="64" t="str">
        <f t="shared" si="2"/>
        <v>Se calcula automáticamente</v>
      </c>
    </row>
    <row r="11" spans="1:12" s="18" customFormat="1" ht="66" customHeight="1">
      <c r="A11" s="78">
        <v>6</v>
      </c>
      <c r="B11" s="74"/>
      <c r="C11" s="75"/>
      <c r="D11" s="72" t="s">
        <v>0</v>
      </c>
      <c r="E11" s="72" t="s">
        <v>0</v>
      </c>
      <c r="F11" s="82"/>
      <c r="G11" s="24"/>
      <c r="H11" s="73"/>
      <c r="I11" s="73"/>
      <c r="J11" s="79" t="str">
        <f t="shared" si="0"/>
        <v>Se calcula automáticamente</v>
      </c>
      <c r="K11" s="71" t="str">
        <f t="shared" si="1"/>
        <v>Se calcula automáticamente</v>
      </c>
      <c r="L11" s="64" t="str">
        <f t="shared" si="2"/>
        <v>Se calcula automáticamente</v>
      </c>
    </row>
    <row r="12" spans="1:12" ht="66" customHeight="1">
      <c r="A12" s="78">
        <v>7</v>
      </c>
      <c r="B12" s="74"/>
      <c r="C12" s="75"/>
      <c r="D12" s="72" t="s">
        <v>0</v>
      </c>
      <c r="E12" s="72" t="s">
        <v>0</v>
      </c>
      <c r="F12" s="82"/>
      <c r="G12" s="24"/>
      <c r="H12" s="73"/>
      <c r="I12" s="73"/>
      <c r="J12" s="79" t="str">
        <f t="shared" si="0"/>
        <v>Se calcula automáticamente</v>
      </c>
      <c r="K12" s="71" t="str">
        <f t="shared" si="1"/>
        <v>Se calcula automáticamente</v>
      </c>
      <c r="L12" s="64" t="str">
        <f t="shared" si="2"/>
        <v>Se calcula automáticamente</v>
      </c>
    </row>
    <row r="13" spans="1:12" ht="66" customHeight="1">
      <c r="A13" s="78">
        <v>8</v>
      </c>
      <c r="B13" s="74"/>
      <c r="C13" s="75"/>
      <c r="D13" s="72" t="s">
        <v>0</v>
      </c>
      <c r="E13" s="72" t="s">
        <v>0</v>
      </c>
      <c r="F13" s="82"/>
      <c r="G13" s="24"/>
      <c r="H13" s="73"/>
      <c r="I13" s="73"/>
      <c r="J13" s="79" t="str">
        <f t="shared" si="0"/>
        <v>Se calcula automáticamente</v>
      </c>
      <c r="K13" s="71" t="str">
        <f t="shared" si="1"/>
        <v>Se calcula automáticamente</v>
      </c>
      <c r="L13" s="64" t="str">
        <f t="shared" si="2"/>
        <v>Se calcula automáticamente</v>
      </c>
    </row>
    <row r="14" spans="1:12" ht="66" customHeight="1">
      <c r="A14" s="78">
        <v>9</v>
      </c>
      <c r="B14" s="74"/>
      <c r="C14" s="75"/>
      <c r="D14" s="72" t="s">
        <v>0</v>
      </c>
      <c r="E14" s="72" t="s">
        <v>0</v>
      </c>
      <c r="F14" s="82"/>
      <c r="G14" s="24"/>
      <c r="H14" s="73"/>
      <c r="I14" s="73"/>
      <c r="J14" s="79" t="str">
        <f t="shared" si="0"/>
        <v>Se calcula automáticamente</v>
      </c>
      <c r="K14" s="71" t="str">
        <f t="shared" si="1"/>
        <v>Se calcula automáticamente</v>
      </c>
      <c r="L14" s="64" t="str">
        <f t="shared" si="2"/>
        <v>Se calcula automáticamente</v>
      </c>
    </row>
    <row r="15" spans="1:12" ht="66" customHeight="1">
      <c r="A15" s="78">
        <v>10</v>
      </c>
      <c r="B15" s="74"/>
      <c r="C15" s="75"/>
      <c r="D15" s="72" t="s">
        <v>0</v>
      </c>
      <c r="E15" s="72" t="s">
        <v>0</v>
      </c>
      <c r="F15" s="82"/>
      <c r="G15" s="24"/>
      <c r="H15" s="73"/>
      <c r="I15" s="73"/>
      <c r="J15" s="79" t="str">
        <f t="shared" si="0"/>
        <v>Se calcula automáticamente</v>
      </c>
      <c r="K15" s="71" t="str">
        <f t="shared" si="1"/>
        <v>Se calcula automáticamente</v>
      </c>
      <c r="L15" s="64" t="str">
        <f t="shared" si="2"/>
        <v>Se calcula automáticamente</v>
      </c>
    </row>
    <row r="16" spans="1:12" ht="66" customHeight="1">
      <c r="A16" s="78">
        <v>11</v>
      </c>
      <c r="B16" s="74"/>
      <c r="C16" s="75"/>
      <c r="D16" s="72" t="s">
        <v>0</v>
      </c>
      <c r="E16" s="72" t="s">
        <v>0</v>
      </c>
      <c r="F16" s="82"/>
      <c r="G16" s="24"/>
      <c r="H16" s="73"/>
      <c r="I16" s="73"/>
      <c r="J16" s="79" t="str">
        <f t="shared" si="0"/>
        <v>Se calcula automáticamente</v>
      </c>
      <c r="K16" s="71" t="str">
        <f t="shared" si="1"/>
        <v>Se calcula automáticamente</v>
      </c>
      <c r="L16" s="64" t="str">
        <f t="shared" si="2"/>
        <v>Se calcula automáticamente</v>
      </c>
    </row>
    <row r="17" spans="1:12" ht="66" customHeight="1">
      <c r="A17" s="78">
        <v>12</v>
      </c>
      <c r="B17" s="74"/>
      <c r="C17" s="75"/>
      <c r="D17" s="72" t="s">
        <v>0</v>
      </c>
      <c r="E17" s="72" t="s">
        <v>0</v>
      </c>
      <c r="F17" s="82"/>
      <c r="G17" s="24"/>
      <c r="H17" s="73"/>
      <c r="I17" s="73"/>
      <c r="J17" s="79" t="str">
        <f t="shared" si="0"/>
        <v>Se calcula automáticamente</v>
      </c>
      <c r="K17" s="71" t="str">
        <f t="shared" si="1"/>
        <v>Se calcula automáticamente</v>
      </c>
      <c r="L17" s="64" t="str">
        <f t="shared" si="2"/>
        <v>Se calcula automáticamente</v>
      </c>
    </row>
    <row r="18" spans="1:12" ht="66" customHeight="1">
      <c r="A18" s="78">
        <v>13</v>
      </c>
      <c r="B18" s="74"/>
      <c r="C18" s="75"/>
      <c r="D18" s="72" t="s">
        <v>0</v>
      </c>
      <c r="E18" s="72" t="s">
        <v>0</v>
      </c>
      <c r="F18" s="82"/>
      <c r="G18" s="24"/>
      <c r="H18" s="73"/>
      <c r="I18" s="73"/>
      <c r="J18" s="79" t="str">
        <f t="shared" si="0"/>
        <v>Se calcula automáticamente</v>
      </c>
      <c r="K18" s="71" t="str">
        <f t="shared" si="1"/>
        <v>Se calcula automáticamente</v>
      </c>
      <c r="L18" s="64" t="str">
        <f t="shared" si="2"/>
        <v>Se calcula automáticamente</v>
      </c>
    </row>
    <row r="19" spans="1:12" ht="66" customHeight="1">
      <c r="A19" s="78">
        <v>14</v>
      </c>
      <c r="B19" s="74"/>
      <c r="C19" s="75"/>
      <c r="D19" s="72" t="s">
        <v>0</v>
      </c>
      <c r="E19" s="72" t="s">
        <v>0</v>
      </c>
      <c r="F19" s="82"/>
      <c r="G19" s="24"/>
      <c r="H19" s="73"/>
      <c r="I19" s="73"/>
      <c r="J19" s="79" t="str">
        <f t="shared" si="0"/>
        <v>Se calcula automáticamente</v>
      </c>
      <c r="K19" s="71" t="str">
        <f t="shared" si="1"/>
        <v>Se calcula automáticamente</v>
      </c>
      <c r="L19" s="64" t="str">
        <f t="shared" si="2"/>
        <v>Se calcula automáticamente</v>
      </c>
    </row>
    <row r="20" spans="1:12" ht="66" customHeight="1">
      <c r="A20" s="78">
        <v>15</v>
      </c>
      <c r="B20" s="74"/>
      <c r="C20" s="75"/>
      <c r="D20" s="72" t="s">
        <v>0</v>
      </c>
      <c r="E20" s="72" t="s">
        <v>0</v>
      </c>
      <c r="F20" s="82"/>
      <c r="G20" s="24"/>
      <c r="H20" s="73"/>
      <c r="I20" s="73"/>
      <c r="J20" s="79" t="str">
        <f t="shared" si="0"/>
        <v>Se calcula automáticamente</v>
      </c>
      <c r="K20" s="71" t="str">
        <f t="shared" si="1"/>
        <v>Se calcula automáticamente</v>
      </c>
      <c r="L20" s="64" t="str">
        <f t="shared" si="2"/>
        <v>Se calcula automáticamente</v>
      </c>
    </row>
    <row r="21" spans="1:12" ht="66" customHeight="1">
      <c r="A21" s="78">
        <v>16</v>
      </c>
      <c r="B21" s="74"/>
      <c r="C21" s="75"/>
      <c r="D21" s="72" t="s">
        <v>0</v>
      </c>
      <c r="E21" s="72" t="s">
        <v>0</v>
      </c>
      <c r="F21" s="82"/>
      <c r="G21" s="24"/>
      <c r="H21" s="73"/>
      <c r="I21" s="73"/>
      <c r="J21" s="79" t="str">
        <f t="shared" si="0"/>
        <v>Se calcula automáticamente</v>
      </c>
      <c r="K21" s="71" t="str">
        <f t="shared" si="1"/>
        <v>Se calcula automáticamente</v>
      </c>
      <c r="L21" s="64" t="str">
        <f t="shared" si="2"/>
        <v>Se calcula automáticamente</v>
      </c>
    </row>
    <row r="22" spans="1:12" ht="66" customHeight="1">
      <c r="A22" s="78">
        <v>17</v>
      </c>
      <c r="B22" s="74"/>
      <c r="C22" s="75"/>
      <c r="D22" s="72" t="s">
        <v>0</v>
      </c>
      <c r="E22" s="72" t="s">
        <v>0</v>
      </c>
      <c r="F22" s="82"/>
      <c r="G22" s="24"/>
      <c r="H22" s="73"/>
      <c r="I22" s="73"/>
      <c r="J22" s="79" t="str">
        <f t="shared" si="0"/>
        <v>Se calcula automáticamente</v>
      </c>
      <c r="K22" s="71" t="str">
        <f t="shared" si="1"/>
        <v>Se calcula automáticamente</v>
      </c>
      <c r="L22" s="64" t="str">
        <f t="shared" si="2"/>
        <v>Se calcula automáticamente</v>
      </c>
    </row>
    <row r="23" spans="1:12" ht="66" customHeight="1">
      <c r="A23" s="78">
        <v>18</v>
      </c>
      <c r="B23" s="74"/>
      <c r="C23" s="75"/>
      <c r="D23" s="72" t="s">
        <v>0</v>
      </c>
      <c r="E23" s="72" t="s">
        <v>0</v>
      </c>
      <c r="F23" s="82"/>
      <c r="G23" s="24"/>
      <c r="H23" s="73"/>
      <c r="I23" s="73"/>
      <c r="J23" s="79" t="str">
        <f t="shared" si="0"/>
        <v>Se calcula automáticamente</v>
      </c>
      <c r="K23" s="71" t="str">
        <f t="shared" si="1"/>
        <v>Se calcula automáticamente</v>
      </c>
      <c r="L23" s="64" t="str">
        <f t="shared" si="2"/>
        <v>Se calcula automáticamente</v>
      </c>
    </row>
    <row r="24" spans="1:12" ht="66" customHeight="1">
      <c r="A24" s="78">
        <v>19</v>
      </c>
      <c r="B24" s="74"/>
      <c r="C24" s="75"/>
      <c r="D24" s="72" t="s">
        <v>0</v>
      </c>
      <c r="E24" s="72" t="s">
        <v>0</v>
      </c>
      <c r="F24" s="82"/>
      <c r="G24" s="24"/>
      <c r="H24" s="73"/>
      <c r="I24" s="73"/>
      <c r="J24" s="79" t="str">
        <f t="shared" si="0"/>
        <v>Se calcula automáticamente</v>
      </c>
      <c r="K24" s="71" t="str">
        <f t="shared" si="1"/>
        <v>Se calcula automáticamente</v>
      </c>
      <c r="L24" s="64" t="str">
        <f t="shared" si="2"/>
        <v>Se calcula automáticamente</v>
      </c>
    </row>
    <row r="25" spans="1:12" ht="66" customHeight="1">
      <c r="A25" s="78">
        <v>20</v>
      </c>
      <c r="B25" s="74"/>
      <c r="C25" s="75"/>
      <c r="D25" s="72" t="s">
        <v>0</v>
      </c>
      <c r="E25" s="72" t="s">
        <v>0</v>
      </c>
      <c r="F25" s="82"/>
      <c r="G25" s="24"/>
      <c r="H25" s="73"/>
      <c r="I25" s="73"/>
      <c r="J25" s="79" t="str">
        <f t="shared" si="0"/>
        <v>Se calcula automáticamente</v>
      </c>
      <c r="K25" s="71" t="str">
        <f t="shared" si="1"/>
        <v>Se calcula automáticamente</v>
      </c>
      <c r="L25" s="64" t="str">
        <f t="shared" si="2"/>
        <v>Se calcula automáticamente</v>
      </c>
    </row>
    <row r="26" spans="1:12" ht="66" customHeight="1">
      <c r="A26" s="78">
        <v>21</v>
      </c>
      <c r="B26" s="74"/>
      <c r="C26" s="75"/>
      <c r="D26" s="72" t="s">
        <v>0</v>
      </c>
      <c r="E26" s="72" t="s">
        <v>0</v>
      </c>
      <c r="F26" s="82"/>
      <c r="G26" s="24"/>
      <c r="H26" s="73"/>
      <c r="I26" s="73"/>
      <c r="J26" s="79" t="str">
        <f t="shared" si="0"/>
        <v>Se calcula automáticamente</v>
      </c>
      <c r="K26" s="71" t="str">
        <f t="shared" si="1"/>
        <v>Se calcula automáticamente</v>
      </c>
      <c r="L26" s="64" t="str">
        <f t="shared" si="2"/>
        <v>Se calcula automáticamente</v>
      </c>
    </row>
    <row r="27" spans="1:12" ht="66" customHeight="1">
      <c r="A27" s="78">
        <v>22</v>
      </c>
      <c r="B27" s="74"/>
      <c r="C27" s="75"/>
      <c r="D27" s="72" t="s">
        <v>0</v>
      </c>
      <c r="E27" s="72" t="s">
        <v>0</v>
      </c>
      <c r="F27" s="82"/>
      <c r="G27" s="24"/>
      <c r="H27" s="73"/>
      <c r="I27" s="73"/>
      <c r="J27" s="79" t="str">
        <f t="shared" si="0"/>
        <v>Se calcula automáticamente</v>
      </c>
      <c r="K27" s="71" t="str">
        <f t="shared" si="1"/>
        <v>Se calcula automáticamente</v>
      </c>
      <c r="L27" s="64" t="str">
        <f t="shared" si="2"/>
        <v>Se calcula automáticamente</v>
      </c>
    </row>
    <row r="28" spans="1:12" ht="66" customHeight="1">
      <c r="A28" s="78">
        <v>23</v>
      </c>
      <c r="B28" s="74"/>
      <c r="C28" s="75"/>
      <c r="D28" s="72" t="s">
        <v>0</v>
      </c>
      <c r="E28" s="72" t="s">
        <v>0</v>
      </c>
      <c r="F28" s="82"/>
      <c r="G28" s="24"/>
      <c r="H28" s="73"/>
      <c r="I28" s="73"/>
      <c r="J28" s="79" t="str">
        <f t="shared" si="0"/>
        <v>Se calcula automáticamente</v>
      </c>
      <c r="K28" s="71" t="str">
        <f t="shared" si="1"/>
        <v>Se calcula automáticamente</v>
      </c>
      <c r="L28" s="64" t="str">
        <f t="shared" si="2"/>
        <v>Se calcula automáticamente</v>
      </c>
    </row>
    <row r="29" spans="1:12" ht="66" customHeight="1">
      <c r="A29" s="78">
        <v>24</v>
      </c>
      <c r="B29" s="74"/>
      <c r="C29" s="75"/>
      <c r="D29" s="72" t="s">
        <v>0</v>
      </c>
      <c r="E29" s="72" t="s">
        <v>0</v>
      </c>
      <c r="F29" s="82"/>
      <c r="G29" s="24"/>
      <c r="H29" s="73"/>
      <c r="I29" s="73"/>
      <c r="J29" s="79" t="str">
        <f t="shared" si="0"/>
        <v>Se calcula automáticamente</v>
      </c>
      <c r="K29" s="71" t="str">
        <f t="shared" si="1"/>
        <v>Se calcula automáticamente</v>
      </c>
      <c r="L29" s="64" t="str">
        <f t="shared" si="2"/>
        <v>Se calcula automáticamente</v>
      </c>
    </row>
    <row r="30" spans="1:12" ht="66" customHeight="1">
      <c r="A30" s="78">
        <v>25</v>
      </c>
      <c r="B30" s="74"/>
      <c r="C30" s="75"/>
      <c r="D30" s="72" t="s">
        <v>0</v>
      </c>
      <c r="E30" s="72" t="s">
        <v>0</v>
      </c>
      <c r="F30" s="82"/>
      <c r="G30" s="24"/>
      <c r="H30" s="73"/>
      <c r="I30" s="73"/>
      <c r="J30" s="79" t="str">
        <f t="shared" si="0"/>
        <v>Se calcula automáticamente</v>
      </c>
      <c r="K30" s="71" t="str">
        <f t="shared" si="1"/>
        <v>Se calcula automáticamente</v>
      </c>
      <c r="L30" s="64" t="str">
        <f t="shared" si="2"/>
        <v>Se calcula automáticamente</v>
      </c>
    </row>
    <row r="31" spans="1:12" ht="66" customHeight="1">
      <c r="A31" s="78">
        <v>26</v>
      </c>
      <c r="B31" s="74"/>
      <c r="C31" s="75"/>
      <c r="D31" s="72" t="s">
        <v>0</v>
      </c>
      <c r="E31" s="72" t="s">
        <v>0</v>
      </c>
      <c r="F31" s="82"/>
      <c r="G31" s="24"/>
      <c r="H31" s="73"/>
      <c r="I31" s="73"/>
      <c r="J31" s="79" t="str">
        <f t="shared" si="0"/>
        <v>Se calcula automáticamente</v>
      </c>
      <c r="K31" s="71" t="str">
        <f t="shared" si="1"/>
        <v>Se calcula automáticamente</v>
      </c>
      <c r="L31" s="64" t="str">
        <f t="shared" si="2"/>
        <v>Se calcula automáticamente</v>
      </c>
    </row>
    <row r="32" spans="1:12" ht="66" customHeight="1">
      <c r="A32" s="78">
        <v>27</v>
      </c>
      <c r="B32" s="74"/>
      <c r="C32" s="75"/>
      <c r="D32" s="72" t="s">
        <v>0</v>
      </c>
      <c r="E32" s="72" t="s">
        <v>0</v>
      </c>
      <c r="F32" s="82"/>
      <c r="G32" s="24"/>
      <c r="H32" s="73"/>
      <c r="I32" s="73"/>
      <c r="J32" s="79" t="str">
        <f t="shared" si="0"/>
        <v>Se calcula automáticamente</v>
      </c>
      <c r="K32" s="71" t="str">
        <f t="shared" si="1"/>
        <v>Se calcula automáticamente</v>
      </c>
      <c r="L32" s="64" t="str">
        <f t="shared" si="2"/>
        <v>Se calcula automáticamente</v>
      </c>
    </row>
    <row r="33" spans="1:12" ht="66" customHeight="1">
      <c r="A33" s="78">
        <v>28</v>
      </c>
      <c r="B33" s="74"/>
      <c r="C33" s="75"/>
      <c r="D33" s="72" t="s">
        <v>0</v>
      </c>
      <c r="E33" s="72" t="s">
        <v>0</v>
      </c>
      <c r="F33" s="82"/>
      <c r="G33" s="24"/>
      <c r="H33" s="73"/>
      <c r="I33" s="73"/>
      <c r="J33" s="79" t="str">
        <f t="shared" si="0"/>
        <v>Se calcula automáticamente</v>
      </c>
      <c r="K33" s="71" t="str">
        <f t="shared" si="1"/>
        <v>Se calcula automáticamente</v>
      </c>
      <c r="L33" s="64" t="str">
        <f t="shared" si="2"/>
        <v>Se calcula automáticamente</v>
      </c>
    </row>
    <row r="34" spans="1:12" ht="66" customHeight="1">
      <c r="A34" s="78">
        <v>29</v>
      </c>
      <c r="B34" s="74"/>
      <c r="C34" s="75"/>
      <c r="D34" s="72" t="s">
        <v>0</v>
      </c>
      <c r="E34" s="72" t="s">
        <v>0</v>
      </c>
      <c r="F34" s="82"/>
      <c r="G34" s="24"/>
      <c r="H34" s="73"/>
      <c r="I34" s="73"/>
      <c r="J34" s="79" t="str">
        <f t="shared" si="0"/>
        <v>Se calcula automáticamente</v>
      </c>
      <c r="K34" s="71" t="str">
        <f t="shared" si="1"/>
        <v>Se calcula automáticamente</v>
      </c>
      <c r="L34" s="64" t="str">
        <f t="shared" si="2"/>
        <v>Se calcula automáticamente</v>
      </c>
    </row>
    <row r="35" spans="1:12" ht="66" customHeight="1">
      <c r="A35" s="78">
        <v>30</v>
      </c>
      <c r="B35" s="74"/>
      <c r="C35" s="75"/>
      <c r="D35" s="72" t="s">
        <v>0</v>
      </c>
      <c r="E35" s="72" t="s">
        <v>0</v>
      </c>
      <c r="F35" s="82"/>
      <c r="G35" s="24"/>
      <c r="H35" s="73"/>
      <c r="I35" s="73"/>
      <c r="J35" s="79" t="str">
        <f t="shared" si="0"/>
        <v>Se calcula automáticamente</v>
      </c>
      <c r="K35" s="71" t="str">
        <f t="shared" si="1"/>
        <v>Se calcula automáticamente</v>
      </c>
      <c r="L35" s="64" t="str">
        <f t="shared" si="2"/>
        <v>Se calcula automáticamente</v>
      </c>
    </row>
    <row r="36" spans="1:12" ht="66" customHeight="1">
      <c r="A36" s="78">
        <v>31</v>
      </c>
      <c r="B36" s="74"/>
      <c r="C36" s="75"/>
      <c r="D36" s="72" t="s">
        <v>0</v>
      </c>
      <c r="E36" s="72" t="s">
        <v>0</v>
      </c>
      <c r="F36" s="82"/>
      <c r="G36" s="24"/>
      <c r="H36" s="73"/>
      <c r="I36" s="73"/>
      <c r="J36" s="79" t="str">
        <f t="shared" si="0"/>
        <v>Se calcula automáticamente</v>
      </c>
      <c r="K36" s="71" t="str">
        <f t="shared" si="1"/>
        <v>Se calcula automáticamente</v>
      </c>
      <c r="L36" s="64" t="str">
        <f t="shared" si="2"/>
        <v>Se calcula automáticamente</v>
      </c>
    </row>
    <row r="37" spans="1:12" ht="66" customHeight="1">
      <c r="A37" s="78">
        <v>32</v>
      </c>
      <c r="B37" s="74"/>
      <c r="C37" s="75"/>
      <c r="D37" s="72" t="s">
        <v>0</v>
      </c>
      <c r="E37" s="72" t="s">
        <v>0</v>
      </c>
      <c r="F37" s="82"/>
      <c r="G37" s="24"/>
      <c r="H37" s="73"/>
      <c r="I37" s="73"/>
      <c r="J37" s="79" t="str">
        <f t="shared" si="0"/>
        <v>Se calcula automáticamente</v>
      </c>
      <c r="K37" s="71" t="str">
        <f t="shared" si="1"/>
        <v>Se calcula automáticamente</v>
      </c>
      <c r="L37" s="64" t="str">
        <f t="shared" si="2"/>
        <v>Se calcula automáticamente</v>
      </c>
    </row>
    <row r="38" spans="1:12" ht="66" customHeight="1">
      <c r="A38" s="78">
        <v>33</v>
      </c>
      <c r="B38" s="74"/>
      <c r="C38" s="75"/>
      <c r="D38" s="72" t="s">
        <v>0</v>
      </c>
      <c r="E38" s="72" t="s">
        <v>0</v>
      </c>
      <c r="F38" s="82"/>
      <c r="G38" s="24"/>
      <c r="H38" s="73"/>
      <c r="I38" s="73"/>
      <c r="J38" s="79" t="str">
        <f t="shared" si="0"/>
        <v>Se calcula automáticamente</v>
      </c>
      <c r="K38" s="71" t="str">
        <f t="shared" si="1"/>
        <v>Se calcula automáticamente</v>
      </c>
      <c r="L38" s="64" t="str">
        <f t="shared" si="2"/>
        <v>Se calcula automáticamente</v>
      </c>
    </row>
    <row r="39" spans="1:12" ht="66" customHeight="1">
      <c r="A39" s="78">
        <v>34</v>
      </c>
      <c r="B39" s="74"/>
      <c r="C39" s="75"/>
      <c r="D39" s="72" t="s">
        <v>0</v>
      </c>
      <c r="E39" s="72" t="s">
        <v>0</v>
      </c>
      <c r="F39" s="82"/>
      <c r="G39" s="24"/>
      <c r="H39" s="73"/>
      <c r="I39" s="73"/>
      <c r="J39" s="79" t="str">
        <f t="shared" si="0"/>
        <v>Se calcula automáticamente</v>
      </c>
      <c r="K39" s="71" t="str">
        <f t="shared" si="1"/>
        <v>Se calcula automáticamente</v>
      </c>
      <c r="L39" s="64" t="str">
        <f t="shared" si="2"/>
        <v>Se calcula automáticamente</v>
      </c>
    </row>
    <row r="40" spans="1:12" ht="66" customHeight="1">
      <c r="A40" s="78">
        <v>35</v>
      </c>
      <c r="B40" s="74"/>
      <c r="C40" s="75"/>
      <c r="D40" s="72" t="s">
        <v>0</v>
      </c>
      <c r="E40" s="72" t="s">
        <v>0</v>
      </c>
      <c r="F40" s="82"/>
      <c r="G40" s="24"/>
      <c r="H40" s="73"/>
      <c r="I40" s="73"/>
      <c r="J40" s="79" t="str">
        <f t="shared" si="0"/>
        <v>Se calcula automáticamente</v>
      </c>
      <c r="K40" s="71" t="str">
        <f t="shared" si="1"/>
        <v>Se calcula automáticamente</v>
      </c>
      <c r="L40" s="64" t="str">
        <f t="shared" si="2"/>
        <v>Se calcula automáticamente</v>
      </c>
    </row>
    <row r="41" spans="1:12" ht="66" customHeight="1">
      <c r="A41" s="78">
        <v>36</v>
      </c>
      <c r="B41" s="74"/>
      <c r="C41" s="75"/>
      <c r="D41" s="72" t="s">
        <v>0</v>
      </c>
      <c r="E41" s="72" t="s">
        <v>0</v>
      </c>
      <c r="F41" s="82"/>
      <c r="G41" s="24"/>
      <c r="H41" s="73"/>
      <c r="I41" s="73"/>
      <c r="J41" s="79" t="str">
        <f t="shared" si="0"/>
        <v>Se calcula automáticamente</v>
      </c>
      <c r="K41" s="71" t="str">
        <f t="shared" si="1"/>
        <v>Se calcula automáticamente</v>
      </c>
      <c r="L41" s="64" t="str">
        <f t="shared" si="2"/>
        <v>Se calcula automáticamente</v>
      </c>
    </row>
    <row r="42" spans="1:12" ht="66" customHeight="1">
      <c r="A42" s="78">
        <v>37</v>
      </c>
      <c r="B42" s="74"/>
      <c r="C42" s="75"/>
      <c r="D42" s="72" t="s">
        <v>0</v>
      </c>
      <c r="E42" s="72" t="s">
        <v>0</v>
      </c>
      <c r="F42" s="82"/>
      <c r="G42" s="24"/>
      <c r="H42" s="73"/>
      <c r="I42" s="73"/>
      <c r="J42" s="79" t="str">
        <f t="shared" si="0"/>
        <v>Se calcula automáticamente</v>
      </c>
      <c r="K42" s="71" t="str">
        <f t="shared" si="1"/>
        <v>Se calcula automáticamente</v>
      </c>
      <c r="L42" s="64" t="str">
        <f t="shared" si="2"/>
        <v>Se calcula automáticamente</v>
      </c>
    </row>
    <row r="43" spans="1:12" ht="66" customHeight="1">
      <c r="A43" s="78">
        <v>38</v>
      </c>
      <c r="B43" s="74"/>
      <c r="C43" s="75"/>
      <c r="D43" s="72" t="s">
        <v>0</v>
      </c>
      <c r="E43" s="72" t="s">
        <v>0</v>
      </c>
      <c r="F43" s="82"/>
      <c r="G43" s="24"/>
      <c r="H43" s="73"/>
      <c r="I43" s="73"/>
      <c r="J43" s="79" t="str">
        <f t="shared" si="0"/>
        <v>Se calcula automáticamente</v>
      </c>
      <c r="K43" s="71" t="str">
        <f t="shared" si="1"/>
        <v>Se calcula automáticamente</v>
      </c>
      <c r="L43" s="64" t="str">
        <f t="shared" si="2"/>
        <v>Se calcula automáticamente</v>
      </c>
    </row>
    <row r="44" spans="1:12" ht="66" customHeight="1">
      <c r="A44" s="78">
        <v>39</v>
      </c>
      <c r="B44" s="74"/>
      <c r="C44" s="75"/>
      <c r="D44" s="72" t="s">
        <v>0</v>
      </c>
      <c r="E44" s="72" t="s">
        <v>0</v>
      </c>
      <c r="F44" s="82"/>
      <c r="G44" s="24"/>
      <c r="H44" s="73"/>
      <c r="I44" s="73"/>
      <c r="J44" s="79" t="str">
        <f t="shared" si="0"/>
        <v>Se calcula automáticamente</v>
      </c>
      <c r="K44" s="71" t="str">
        <f t="shared" si="1"/>
        <v>Se calcula automáticamente</v>
      </c>
      <c r="L44" s="64" t="str">
        <f t="shared" si="2"/>
        <v>Se calcula automáticamente</v>
      </c>
    </row>
    <row r="45" spans="1:12" ht="66" customHeight="1">
      <c r="A45" s="78">
        <v>40</v>
      </c>
      <c r="B45" s="74"/>
      <c r="C45" s="75"/>
      <c r="D45" s="72" t="s">
        <v>0</v>
      </c>
      <c r="E45" s="72" t="s">
        <v>0</v>
      </c>
      <c r="F45" s="82"/>
      <c r="G45" s="24"/>
      <c r="H45" s="73"/>
      <c r="I45" s="73"/>
      <c r="J45" s="79" t="str">
        <f t="shared" si="0"/>
        <v>Se calcula automáticamente</v>
      </c>
      <c r="K45" s="71" t="str">
        <f t="shared" si="1"/>
        <v>Se calcula automáticamente</v>
      </c>
      <c r="L45" s="64" t="str">
        <f t="shared" si="2"/>
        <v>Se calcula automáticamente</v>
      </c>
    </row>
    <row r="46" spans="1:12" ht="66" customHeight="1">
      <c r="A46" s="78">
        <v>41</v>
      </c>
      <c r="B46" s="74"/>
      <c r="C46" s="75"/>
      <c r="D46" s="72" t="s">
        <v>0</v>
      </c>
      <c r="E46" s="72" t="s">
        <v>0</v>
      </c>
      <c r="F46" s="82"/>
      <c r="G46" s="24"/>
      <c r="H46" s="73"/>
      <c r="I46" s="73"/>
      <c r="J46" s="79" t="str">
        <f t="shared" si="0"/>
        <v>Se calcula automáticamente</v>
      </c>
      <c r="K46" s="71" t="str">
        <f t="shared" si="1"/>
        <v>Se calcula automáticamente</v>
      </c>
      <c r="L46" s="64" t="str">
        <f t="shared" si="2"/>
        <v>Se calcula automáticamente</v>
      </c>
    </row>
    <row r="47" spans="1:12" ht="66" customHeight="1">
      <c r="A47" s="78">
        <v>42</v>
      </c>
      <c r="B47" s="74"/>
      <c r="C47" s="75"/>
      <c r="D47" s="72" t="s">
        <v>0</v>
      </c>
      <c r="E47" s="72" t="s">
        <v>0</v>
      </c>
      <c r="F47" s="82"/>
      <c r="G47" s="24"/>
      <c r="H47" s="73"/>
      <c r="I47" s="73"/>
      <c r="J47" s="79" t="str">
        <f t="shared" si="0"/>
        <v>Se calcula automáticamente</v>
      </c>
      <c r="K47" s="71" t="str">
        <f t="shared" si="1"/>
        <v>Se calcula automáticamente</v>
      </c>
      <c r="L47" s="64" t="str">
        <f t="shared" si="2"/>
        <v>Se calcula automáticamente</v>
      </c>
    </row>
    <row r="48" spans="1:12" ht="66" customHeight="1">
      <c r="A48" s="78">
        <v>43</v>
      </c>
      <c r="B48" s="74"/>
      <c r="C48" s="75"/>
      <c r="D48" s="72" t="s">
        <v>0</v>
      </c>
      <c r="E48" s="72" t="s">
        <v>0</v>
      </c>
      <c r="F48" s="82"/>
      <c r="G48" s="24"/>
      <c r="H48" s="73"/>
      <c r="I48" s="73"/>
      <c r="J48" s="79" t="str">
        <f t="shared" si="0"/>
        <v>Se calcula automáticamente</v>
      </c>
      <c r="K48" s="71" t="str">
        <f t="shared" si="1"/>
        <v>Se calcula automáticamente</v>
      </c>
      <c r="L48" s="64" t="str">
        <f t="shared" si="2"/>
        <v>Se calcula automáticamente</v>
      </c>
    </row>
    <row r="49" spans="1:12" ht="66" customHeight="1">
      <c r="A49" s="78">
        <v>44</v>
      </c>
      <c r="B49" s="74"/>
      <c r="C49" s="75"/>
      <c r="D49" s="72" t="s">
        <v>0</v>
      </c>
      <c r="E49" s="72" t="s">
        <v>0</v>
      </c>
      <c r="F49" s="82"/>
      <c r="G49" s="24"/>
      <c r="H49" s="73"/>
      <c r="I49" s="73"/>
      <c r="J49" s="79" t="str">
        <f t="shared" si="0"/>
        <v>Se calcula automáticamente</v>
      </c>
      <c r="K49" s="71" t="str">
        <f t="shared" si="1"/>
        <v>Se calcula automáticamente</v>
      </c>
      <c r="L49" s="64" t="str">
        <f t="shared" si="2"/>
        <v>Se calcula automáticamente</v>
      </c>
    </row>
    <row r="50" spans="1:12" ht="66" customHeight="1">
      <c r="A50" s="78">
        <v>45</v>
      </c>
      <c r="B50" s="74"/>
      <c r="C50" s="75"/>
      <c r="D50" s="72" t="s">
        <v>0</v>
      </c>
      <c r="E50" s="72" t="s">
        <v>0</v>
      </c>
      <c r="F50" s="82"/>
      <c r="G50" s="24"/>
      <c r="H50" s="73"/>
      <c r="I50" s="73"/>
      <c r="J50" s="79" t="str">
        <f t="shared" si="0"/>
        <v>Se calcula automáticamente</v>
      </c>
      <c r="K50" s="71" t="str">
        <f t="shared" si="1"/>
        <v>Se calcula automáticamente</v>
      </c>
      <c r="L50" s="64" t="str">
        <f t="shared" si="2"/>
        <v>Se calcula automáticamente</v>
      </c>
    </row>
    <row r="51" spans="1:12" ht="66" customHeight="1">
      <c r="A51" s="78">
        <v>46</v>
      </c>
      <c r="B51" s="74"/>
      <c r="C51" s="75"/>
      <c r="D51" s="72" t="s">
        <v>0</v>
      </c>
      <c r="E51" s="72" t="s">
        <v>0</v>
      </c>
      <c r="F51" s="82"/>
      <c r="G51" s="24"/>
      <c r="H51" s="73"/>
      <c r="I51" s="73"/>
      <c r="J51" s="79" t="str">
        <f t="shared" si="0"/>
        <v>Se calcula automáticamente</v>
      </c>
      <c r="K51" s="71" t="str">
        <f t="shared" si="1"/>
        <v>Se calcula automáticamente</v>
      </c>
      <c r="L51" s="64" t="str">
        <f t="shared" si="2"/>
        <v>Se calcula automáticamente</v>
      </c>
    </row>
    <row r="52" spans="1:12" ht="66" customHeight="1">
      <c r="A52" s="78">
        <v>47</v>
      </c>
      <c r="B52" s="74"/>
      <c r="C52" s="75"/>
      <c r="D52" s="72" t="s">
        <v>0</v>
      </c>
      <c r="E52" s="72" t="s">
        <v>0</v>
      </c>
      <c r="F52" s="82"/>
      <c r="G52" s="24"/>
      <c r="H52" s="73"/>
      <c r="I52" s="73"/>
      <c r="J52" s="79" t="str">
        <f t="shared" si="0"/>
        <v>Se calcula automáticamente</v>
      </c>
      <c r="K52" s="71" t="str">
        <f t="shared" si="1"/>
        <v>Se calcula automáticamente</v>
      </c>
      <c r="L52" s="64" t="str">
        <f t="shared" si="2"/>
        <v>Se calcula automáticamente</v>
      </c>
    </row>
    <row r="53" spans="1:12" ht="66" customHeight="1">
      <c r="A53" s="78">
        <v>48</v>
      </c>
      <c r="B53" s="74"/>
      <c r="C53" s="75"/>
      <c r="D53" s="72" t="s">
        <v>0</v>
      </c>
      <c r="E53" s="72" t="s">
        <v>0</v>
      </c>
      <c r="F53" s="82"/>
      <c r="G53" s="24"/>
      <c r="H53" s="73"/>
      <c r="I53" s="73"/>
      <c r="J53" s="79" t="str">
        <f t="shared" si="0"/>
        <v>Se calcula automáticamente</v>
      </c>
      <c r="K53" s="71" t="str">
        <f t="shared" si="1"/>
        <v>Se calcula automáticamente</v>
      </c>
      <c r="L53" s="64" t="str">
        <f t="shared" si="2"/>
        <v>Se calcula automáticamente</v>
      </c>
    </row>
    <row r="54" spans="1:12" ht="66" customHeight="1">
      <c r="A54" s="78">
        <v>49</v>
      </c>
      <c r="B54" s="74"/>
      <c r="C54" s="75"/>
      <c r="D54" s="72" t="s">
        <v>0</v>
      </c>
      <c r="E54" s="72" t="s">
        <v>0</v>
      </c>
      <c r="F54" s="82"/>
      <c r="G54" s="24"/>
      <c r="H54" s="73"/>
      <c r="I54" s="73"/>
      <c r="J54" s="79" t="str">
        <f t="shared" si="0"/>
        <v>Se calcula automáticamente</v>
      </c>
      <c r="K54" s="71" t="str">
        <f t="shared" si="1"/>
        <v>Se calcula automáticamente</v>
      </c>
      <c r="L54" s="64" t="str">
        <f t="shared" si="2"/>
        <v>Se calcula automáticamente</v>
      </c>
    </row>
    <row r="55" spans="1:12" ht="66" customHeight="1">
      <c r="A55" s="78">
        <v>50</v>
      </c>
      <c r="B55" s="74"/>
      <c r="C55" s="75"/>
      <c r="D55" s="72" t="s">
        <v>0</v>
      </c>
      <c r="E55" s="72" t="s">
        <v>0</v>
      </c>
      <c r="F55" s="82"/>
      <c r="G55" s="24"/>
      <c r="H55" s="73"/>
      <c r="I55" s="73"/>
      <c r="J55" s="79" t="str">
        <f t="shared" si="0"/>
        <v>Se calcula automáticamente</v>
      </c>
      <c r="K55" s="71" t="str">
        <f t="shared" si="1"/>
        <v>Se calcula automáticamente</v>
      </c>
      <c r="L55" s="64" t="str">
        <f t="shared" si="2"/>
        <v>Se calcula automáticamente</v>
      </c>
    </row>
    <row r="56" spans="1:12" ht="66" customHeight="1">
      <c r="A56" s="78">
        <v>51</v>
      </c>
      <c r="B56" s="74"/>
      <c r="C56" s="75"/>
      <c r="D56" s="72" t="s">
        <v>0</v>
      </c>
      <c r="E56" s="72" t="s">
        <v>0</v>
      </c>
      <c r="F56" s="82"/>
      <c r="G56" s="24"/>
      <c r="H56" s="73"/>
      <c r="I56" s="73"/>
      <c r="J56" s="79" t="str">
        <f t="shared" si="0"/>
        <v>Se calcula automáticamente</v>
      </c>
      <c r="K56" s="71" t="str">
        <f t="shared" si="1"/>
        <v>Se calcula automáticamente</v>
      </c>
      <c r="L56" s="64" t="str">
        <f t="shared" si="2"/>
        <v>Se calcula automáticamente</v>
      </c>
    </row>
    <row r="57" spans="1:12" ht="66" customHeight="1">
      <c r="A57" s="78">
        <v>52</v>
      </c>
      <c r="B57" s="74"/>
      <c r="C57" s="75"/>
      <c r="D57" s="72" t="s">
        <v>0</v>
      </c>
      <c r="E57" s="72" t="s">
        <v>0</v>
      </c>
      <c r="F57" s="82"/>
      <c r="G57" s="24"/>
      <c r="H57" s="73"/>
      <c r="I57" s="73"/>
      <c r="J57" s="79" t="str">
        <f t="shared" si="0"/>
        <v>Se calcula automáticamente</v>
      </c>
      <c r="K57" s="71" t="str">
        <f t="shared" si="1"/>
        <v>Se calcula automáticamente</v>
      </c>
      <c r="L57" s="64" t="str">
        <f t="shared" si="2"/>
        <v>Se calcula automáticamente</v>
      </c>
    </row>
    <row r="58" spans="1:12" ht="66" customHeight="1">
      <c r="A58" s="78">
        <v>53</v>
      </c>
      <c r="B58" s="74"/>
      <c r="C58" s="75"/>
      <c r="D58" s="72" t="s">
        <v>0</v>
      </c>
      <c r="E58" s="72" t="s">
        <v>0</v>
      </c>
      <c r="F58" s="82"/>
      <c r="G58" s="24"/>
      <c r="H58" s="73"/>
      <c r="I58" s="73"/>
      <c r="J58" s="79" t="str">
        <f t="shared" si="0"/>
        <v>Se calcula automáticamente</v>
      </c>
      <c r="K58" s="71" t="str">
        <f t="shared" si="1"/>
        <v>Se calcula automáticamente</v>
      </c>
      <c r="L58" s="64" t="str">
        <f t="shared" si="2"/>
        <v>Se calcula automáticamente</v>
      </c>
    </row>
    <row r="59" spans="1:12" ht="66" customHeight="1">
      <c r="A59" s="78">
        <v>54</v>
      </c>
      <c r="B59" s="74"/>
      <c r="C59" s="75"/>
      <c r="D59" s="72" t="s">
        <v>0</v>
      </c>
      <c r="E59" s="72" t="s">
        <v>0</v>
      </c>
      <c r="F59" s="82"/>
      <c r="G59" s="24"/>
      <c r="H59" s="73"/>
      <c r="I59" s="73"/>
      <c r="J59" s="79" t="str">
        <f t="shared" si="0"/>
        <v>Se calcula automáticamente</v>
      </c>
      <c r="K59" s="71" t="str">
        <f t="shared" si="1"/>
        <v>Se calcula automáticamente</v>
      </c>
      <c r="L59" s="64" t="str">
        <f t="shared" si="2"/>
        <v>Se calcula automáticamente</v>
      </c>
    </row>
    <row r="60" spans="1:12" ht="66" customHeight="1">
      <c r="A60" s="78">
        <v>55</v>
      </c>
      <c r="B60" s="74"/>
      <c r="C60" s="75"/>
      <c r="D60" s="72" t="s">
        <v>0</v>
      </c>
      <c r="E60" s="72" t="s">
        <v>0</v>
      </c>
      <c r="F60" s="82"/>
      <c r="G60" s="24"/>
      <c r="H60" s="73"/>
      <c r="I60" s="73"/>
      <c r="J60" s="79" t="str">
        <f t="shared" si="0"/>
        <v>Se calcula automáticamente</v>
      </c>
      <c r="K60" s="71" t="str">
        <f t="shared" si="1"/>
        <v>Se calcula automáticamente</v>
      </c>
      <c r="L60" s="64" t="str">
        <f t="shared" si="2"/>
        <v>Se calcula automáticamente</v>
      </c>
    </row>
    <row r="61" spans="1:12" ht="66" customHeight="1">
      <c r="A61" s="78">
        <v>56</v>
      </c>
      <c r="B61" s="74"/>
      <c r="C61" s="75"/>
      <c r="D61" s="72" t="s">
        <v>0</v>
      </c>
      <c r="E61" s="72" t="s">
        <v>0</v>
      </c>
      <c r="F61" s="82"/>
      <c r="G61" s="24"/>
      <c r="H61" s="73"/>
      <c r="I61" s="73"/>
      <c r="J61" s="79" t="str">
        <f t="shared" si="0"/>
        <v>Se calcula automáticamente</v>
      </c>
      <c r="K61" s="71" t="str">
        <f t="shared" si="1"/>
        <v>Se calcula automáticamente</v>
      </c>
      <c r="L61" s="64" t="str">
        <f t="shared" si="2"/>
        <v>Se calcula automáticamente</v>
      </c>
    </row>
    <row r="62" spans="1:12" ht="66" customHeight="1">
      <c r="A62" s="78">
        <v>57</v>
      </c>
      <c r="B62" s="74"/>
      <c r="C62" s="75"/>
      <c r="D62" s="72" t="s">
        <v>0</v>
      </c>
      <c r="E62" s="72" t="s">
        <v>0</v>
      </c>
      <c r="F62" s="82"/>
      <c r="G62" s="24"/>
      <c r="H62" s="73"/>
      <c r="I62" s="73"/>
      <c r="J62" s="79" t="str">
        <f t="shared" si="0"/>
        <v>Se calcula automáticamente</v>
      </c>
      <c r="K62" s="71" t="str">
        <f t="shared" si="1"/>
        <v>Se calcula automáticamente</v>
      </c>
      <c r="L62" s="64" t="str">
        <f t="shared" si="2"/>
        <v>Se calcula automáticamente</v>
      </c>
    </row>
    <row r="63" spans="1:12" ht="66" customHeight="1">
      <c r="A63" s="78">
        <v>58</v>
      </c>
      <c r="B63" s="74"/>
      <c r="C63" s="75"/>
      <c r="D63" s="72" t="s">
        <v>0</v>
      </c>
      <c r="E63" s="72" t="s">
        <v>0</v>
      </c>
      <c r="F63" s="82"/>
      <c r="G63" s="24"/>
      <c r="H63" s="73"/>
      <c r="I63" s="73"/>
      <c r="J63" s="79" t="str">
        <f t="shared" si="0"/>
        <v>Se calcula automáticamente</v>
      </c>
      <c r="K63" s="71" t="str">
        <f t="shared" si="1"/>
        <v>Se calcula automáticamente</v>
      </c>
      <c r="L63" s="64" t="str">
        <f t="shared" si="2"/>
        <v>Se calcula automáticamente</v>
      </c>
    </row>
    <row r="64" spans="1:12" ht="66" customHeight="1">
      <c r="A64" s="78">
        <v>59</v>
      </c>
      <c r="B64" s="74"/>
      <c r="C64" s="75"/>
      <c r="D64" s="72" t="s">
        <v>0</v>
      </c>
      <c r="E64" s="72" t="s">
        <v>0</v>
      </c>
      <c r="F64" s="82"/>
      <c r="G64" s="24"/>
      <c r="H64" s="73"/>
      <c r="I64" s="73"/>
      <c r="J64" s="79" t="str">
        <f t="shared" si="0"/>
        <v>Se calcula automáticamente</v>
      </c>
      <c r="K64" s="71" t="str">
        <f t="shared" si="1"/>
        <v>Se calcula automáticamente</v>
      </c>
      <c r="L64" s="64" t="str">
        <f t="shared" si="2"/>
        <v>Se calcula automáticamente</v>
      </c>
    </row>
    <row r="65" spans="1:12" ht="66" customHeight="1">
      <c r="A65" s="78">
        <v>60</v>
      </c>
      <c r="B65" s="74"/>
      <c r="C65" s="75"/>
      <c r="D65" s="72" t="s">
        <v>0</v>
      </c>
      <c r="E65" s="72" t="s">
        <v>0</v>
      </c>
      <c r="F65" s="82"/>
      <c r="G65" s="24"/>
      <c r="H65" s="73"/>
      <c r="I65" s="73"/>
      <c r="J65" s="79" t="str">
        <f t="shared" si="0"/>
        <v>Se calcula automáticamente</v>
      </c>
      <c r="K65" s="71" t="str">
        <f t="shared" si="1"/>
        <v>Se calcula automáticamente</v>
      </c>
      <c r="L65" s="64" t="str">
        <f t="shared" si="2"/>
        <v>Se calcula automáticamente</v>
      </c>
    </row>
    <row r="66" spans="1:12" ht="66" customHeight="1">
      <c r="A66" s="78">
        <v>61</v>
      </c>
      <c r="B66" s="74"/>
      <c r="C66" s="75"/>
      <c r="D66" s="72" t="s">
        <v>0</v>
      </c>
      <c r="E66" s="72" t="s">
        <v>0</v>
      </c>
      <c r="F66" s="82"/>
      <c r="G66" s="24"/>
      <c r="H66" s="73"/>
      <c r="I66" s="73"/>
      <c r="J66" s="79" t="str">
        <f t="shared" si="0"/>
        <v>Se calcula automáticamente</v>
      </c>
      <c r="K66" s="71" t="str">
        <f t="shared" si="1"/>
        <v>Se calcula automáticamente</v>
      </c>
      <c r="L66" s="64" t="str">
        <f t="shared" si="2"/>
        <v>Se calcula automáticamente</v>
      </c>
    </row>
    <row r="67" spans="1:12" ht="66" customHeight="1">
      <c r="A67" s="78">
        <v>62</v>
      </c>
      <c r="B67" s="74"/>
      <c r="C67" s="75"/>
      <c r="D67" s="72" t="s">
        <v>0</v>
      </c>
      <c r="E67" s="72" t="s">
        <v>0</v>
      </c>
      <c r="F67" s="82"/>
      <c r="G67" s="24"/>
      <c r="H67" s="73"/>
      <c r="I67" s="73"/>
      <c r="J67" s="79" t="str">
        <f t="shared" si="0"/>
        <v>Se calcula automáticamente</v>
      </c>
      <c r="K67" s="71" t="str">
        <f t="shared" si="1"/>
        <v>Se calcula automáticamente</v>
      </c>
      <c r="L67" s="64" t="str">
        <f t="shared" si="2"/>
        <v>Se calcula automáticamente</v>
      </c>
    </row>
    <row r="68" spans="1:12" ht="66" customHeight="1">
      <c r="A68" s="78">
        <v>63</v>
      </c>
      <c r="B68" s="74"/>
      <c r="C68" s="75"/>
      <c r="D68" s="72" t="s">
        <v>0</v>
      </c>
      <c r="E68" s="72" t="s">
        <v>0</v>
      </c>
      <c r="F68" s="82"/>
      <c r="G68" s="24"/>
      <c r="H68" s="73"/>
      <c r="I68" s="73"/>
      <c r="J68" s="79" t="str">
        <f t="shared" si="0"/>
        <v>Se calcula automáticamente</v>
      </c>
      <c r="K68" s="71" t="str">
        <f t="shared" si="1"/>
        <v>Se calcula automáticamente</v>
      </c>
      <c r="L68" s="64" t="str">
        <f t="shared" si="2"/>
        <v>Se calcula automáticamente</v>
      </c>
    </row>
    <row r="69" spans="1:12" ht="66" customHeight="1">
      <c r="A69" s="78">
        <v>64</v>
      </c>
      <c r="B69" s="74"/>
      <c r="C69" s="75"/>
      <c r="D69" s="72" t="s">
        <v>0</v>
      </c>
      <c r="E69" s="72" t="s">
        <v>0</v>
      </c>
      <c r="F69" s="82"/>
      <c r="G69" s="24"/>
      <c r="H69" s="73"/>
      <c r="I69" s="73"/>
      <c r="J69" s="79" t="str">
        <f t="shared" si="0"/>
        <v>Se calcula automáticamente</v>
      </c>
      <c r="K69" s="71" t="str">
        <f t="shared" si="1"/>
        <v>Se calcula automáticamente</v>
      </c>
      <c r="L69" s="64" t="str">
        <f t="shared" si="2"/>
        <v>Se calcula automáticamente</v>
      </c>
    </row>
    <row r="70" spans="1:12" ht="66" customHeight="1">
      <c r="A70" s="78">
        <v>65</v>
      </c>
      <c r="B70" s="74"/>
      <c r="C70" s="75"/>
      <c r="D70" s="72" t="s">
        <v>0</v>
      </c>
      <c r="E70" s="72" t="s">
        <v>0</v>
      </c>
      <c r="F70" s="82"/>
      <c r="G70" s="24"/>
      <c r="H70" s="73"/>
      <c r="I70" s="73"/>
      <c r="J70" s="79" t="str">
        <f t="shared" si="0"/>
        <v>Se calcula automáticamente</v>
      </c>
      <c r="K70" s="71" t="str">
        <f t="shared" si="1"/>
        <v>Se calcula automáticamente</v>
      </c>
      <c r="L70" s="64" t="str">
        <f t="shared" si="2"/>
        <v>Se calcula automáticamente</v>
      </c>
    </row>
    <row r="71" spans="1:12" ht="66" customHeight="1">
      <c r="A71" s="78">
        <v>66</v>
      </c>
      <c r="B71" s="74"/>
      <c r="C71" s="75"/>
      <c r="D71" s="72" t="s">
        <v>0</v>
      </c>
      <c r="E71" s="72" t="s">
        <v>0</v>
      </c>
      <c r="F71" s="82"/>
      <c r="G71" s="24"/>
      <c r="H71" s="73"/>
      <c r="I71" s="73"/>
      <c r="J71" s="79" t="str">
        <f t="shared" ref="J71:J105" si="3">IF(H71&gt;0,(+H71-I71),"Se calcula automáticamente")</f>
        <v>Se calcula automáticamente</v>
      </c>
      <c r="K71" s="71" t="str">
        <f t="shared" ref="K71:K105" si="4">IF(H71&gt;0,I71/H71,"Se calcula automáticamente")</f>
        <v>Se calcula automáticamente</v>
      </c>
      <c r="L71" s="64" t="str">
        <f t="shared" ref="L71:L105" si="5">IF(K71="Se calcula automáticamente","Se calcula automáticamente",IF(K71=0,"SIN EJECUTAR",IF(J71&gt;0,"EN EJECUCIÓN",IF(J71&lt;=0,"EJECUTADO"))))</f>
        <v>Se calcula automáticamente</v>
      </c>
    </row>
    <row r="72" spans="1:12" ht="66" customHeight="1">
      <c r="A72" s="78">
        <v>67</v>
      </c>
      <c r="B72" s="74"/>
      <c r="C72" s="75"/>
      <c r="D72" s="72" t="s">
        <v>0</v>
      </c>
      <c r="E72" s="72" t="s">
        <v>0</v>
      </c>
      <c r="F72" s="82"/>
      <c r="G72" s="24"/>
      <c r="H72" s="73"/>
      <c r="I72" s="73"/>
      <c r="J72" s="79" t="str">
        <f t="shared" si="3"/>
        <v>Se calcula automáticamente</v>
      </c>
      <c r="K72" s="71" t="str">
        <f t="shared" si="4"/>
        <v>Se calcula automáticamente</v>
      </c>
      <c r="L72" s="64" t="str">
        <f t="shared" si="5"/>
        <v>Se calcula automáticamente</v>
      </c>
    </row>
    <row r="73" spans="1:12" ht="66" customHeight="1">
      <c r="A73" s="78">
        <v>68</v>
      </c>
      <c r="B73" s="74"/>
      <c r="C73" s="75"/>
      <c r="D73" s="72" t="s">
        <v>0</v>
      </c>
      <c r="E73" s="72" t="s">
        <v>0</v>
      </c>
      <c r="F73" s="82"/>
      <c r="G73" s="24"/>
      <c r="H73" s="73"/>
      <c r="I73" s="73"/>
      <c r="J73" s="79" t="str">
        <f t="shared" si="3"/>
        <v>Se calcula automáticamente</v>
      </c>
      <c r="K73" s="71" t="str">
        <f t="shared" si="4"/>
        <v>Se calcula automáticamente</v>
      </c>
      <c r="L73" s="64" t="str">
        <f t="shared" si="5"/>
        <v>Se calcula automáticamente</v>
      </c>
    </row>
    <row r="74" spans="1:12" ht="66" customHeight="1">
      <c r="A74" s="78">
        <v>69</v>
      </c>
      <c r="B74" s="74"/>
      <c r="C74" s="75"/>
      <c r="D74" s="72" t="s">
        <v>0</v>
      </c>
      <c r="E74" s="72" t="s">
        <v>0</v>
      </c>
      <c r="F74" s="82"/>
      <c r="G74" s="24"/>
      <c r="H74" s="73"/>
      <c r="I74" s="73"/>
      <c r="J74" s="79" t="str">
        <f t="shared" si="3"/>
        <v>Se calcula automáticamente</v>
      </c>
      <c r="K74" s="71" t="str">
        <f t="shared" si="4"/>
        <v>Se calcula automáticamente</v>
      </c>
      <c r="L74" s="64" t="str">
        <f t="shared" si="5"/>
        <v>Se calcula automáticamente</v>
      </c>
    </row>
    <row r="75" spans="1:12" ht="66" customHeight="1">
      <c r="A75" s="78">
        <v>70</v>
      </c>
      <c r="B75" s="74"/>
      <c r="C75" s="75"/>
      <c r="D75" s="72" t="s">
        <v>0</v>
      </c>
      <c r="E75" s="72" t="s">
        <v>0</v>
      </c>
      <c r="F75" s="82"/>
      <c r="G75" s="24"/>
      <c r="H75" s="73"/>
      <c r="I75" s="73"/>
      <c r="J75" s="79" t="str">
        <f t="shared" si="3"/>
        <v>Se calcula automáticamente</v>
      </c>
      <c r="K75" s="71" t="str">
        <f t="shared" si="4"/>
        <v>Se calcula automáticamente</v>
      </c>
      <c r="L75" s="64" t="str">
        <f t="shared" si="5"/>
        <v>Se calcula automáticamente</v>
      </c>
    </row>
    <row r="76" spans="1:12" ht="66" customHeight="1">
      <c r="A76" s="78">
        <v>71</v>
      </c>
      <c r="B76" s="74"/>
      <c r="C76" s="75"/>
      <c r="D76" s="72" t="s">
        <v>0</v>
      </c>
      <c r="E76" s="72" t="s">
        <v>0</v>
      </c>
      <c r="F76" s="82"/>
      <c r="G76" s="24"/>
      <c r="H76" s="73"/>
      <c r="I76" s="73"/>
      <c r="J76" s="79" t="str">
        <f t="shared" si="3"/>
        <v>Se calcula automáticamente</v>
      </c>
      <c r="K76" s="71" t="str">
        <f t="shared" si="4"/>
        <v>Se calcula automáticamente</v>
      </c>
      <c r="L76" s="64" t="str">
        <f t="shared" si="5"/>
        <v>Se calcula automáticamente</v>
      </c>
    </row>
    <row r="77" spans="1:12" ht="66" customHeight="1">
      <c r="A77" s="78">
        <v>72</v>
      </c>
      <c r="B77" s="74"/>
      <c r="C77" s="75"/>
      <c r="D77" s="72" t="s">
        <v>0</v>
      </c>
      <c r="E77" s="72" t="s">
        <v>0</v>
      </c>
      <c r="F77" s="82"/>
      <c r="G77" s="24"/>
      <c r="H77" s="73"/>
      <c r="I77" s="73"/>
      <c r="J77" s="79" t="str">
        <f t="shared" si="3"/>
        <v>Se calcula automáticamente</v>
      </c>
      <c r="K77" s="71" t="str">
        <f t="shared" si="4"/>
        <v>Se calcula automáticamente</v>
      </c>
      <c r="L77" s="64" t="str">
        <f t="shared" si="5"/>
        <v>Se calcula automáticamente</v>
      </c>
    </row>
    <row r="78" spans="1:12" ht="66" customHeight="1">
      <c r="A78" s="78">
        <v>73</v>
      </c>
      <c r="B78" s="74"/>
      <c r="C78" s="75"/>
      <c r="D78" s="72" t="s">
        <v>0</v>
      </c>
      <c r="E78" s="72" t="s">
        <v>0</v>
      </c>
      <c r="F78" s="82"/>
      <c r="G78" s="24"/>
      <c r="H78" s="73"/>
      <c r="I78" s="73"/>
      <c r="J78" s="79" t="str">
        <f t="shared" si="3"/>
        <v>Se calcula automáticamente</v>
      </c>
      <c r="K78" s="71" t="str">
        <f t="shared" si="4"/>
        <v>Se calcula automáticamente</v>
      </c>
      <c r="L78" s="64" t="str">
        <f t="shared" si="5"/>
        <v>Se calcula automáticamente</v>
      </c>
    </row>
    <row r="79" spans="1:12" ht="66" customHeight="1">
      <c r="A79" s="78">
        <v>74</v>
      </c>
      <c r="B79" s="74"/>
      <c r="C79" s="75"/>
      <c r="D79" s="72" t="s">
        <v>0</v>
      </c>
      <c r="E79" s="72" t="s">
        <v>0</v>
      </c>
      <c r="F79" s="82"/>
      <c r="G79" s="24"/>
      <c r="H79" s="73"/>
      <c r="I79" s="73"/>
      <c r="J79" s="79" t="str">
        <f t="shared" si="3"/>
        <v>Se calcula automáticamente</v>
      </c>
      <c r="K79" s="71" t="str">
        <f t="shared" si="4"/>
        <v>Se calcula automáticamente</v>
      </c>
      <c r="L79" s="64" t="str">
        <f t="shared" si="5"/>
        <v>Se calcula automáticamente</v>
      </c>
    </row>
    <row r="80" spans="1:12" ht="66" customHeight="1">
      <c r="A80" s="78">
        <v>75</v>
      </c>
      <c r="B80" s="74"/>
      <c r="C80" s="75"/>
      <c r="D80" s="72" t="s">
        <v>0</v>
      </c>
      <c r="E80" s="72" t="s">
        <v>0</v>
      </c>
      <c r="F80" s="82"/>
      <c r="G80" s="24"/>
      <c r="H80" s="73"/>
      <c r="I80" s="73"/>
      <c r="J80" s="79" t="str">
        <f t="shared" si="3"/>
        <v>Se calcula automáticamente</v>
      </c>
      <c r="K80" s="71" t="str">
        <f t="shared" si="4"/>
        <v>Se calcula automáticamente</v>
      </c>
      <c r="L80" s="64" t="str">
        <f t="shared" si="5"/>
        <v>Se calcula automáticamente</v>
      </c>
    </row>
    <row r="81" spans="1:12" ht="66" customHeight="1">
      <c r="A81" s="78">
        <v>76</v>
      </c>
      <c r="B81" s="74"/>
      <c r="C81" s="75"/>
      <c r="D81" s="72" t="s">
        <v>0</v>
      </c>
      <c r="E81" s="72" t="s">
        <v>0</v>
      </c>
      <c r="F81" s="82"/>
      <c r="G81" s="24"/>
      <c r="H81" s="73"/>
      <c r="I81" s="73"/>
      <c r="J81" s="79" t="str">
        <f t="shared" si="3"/>
        <v>Se calcula automáticamente</v>
      </c>
      <c r="K81" s="71" t="str">
        <f t="shared" si="4"/>
        <v>Se calcula automáticamente</v>
      </c>
      <c r="L81" s="64" t="str">
        <f t="shared" si="5"/>
        <v>Se calcula automáticamente</v>
      </c>
    </row>
    <row r="82" spans="1:12" ht="66" customHeight="1">
      <c r="A82" s="78">
        <v>77</v>
      </c>
      <c r="B82" s="74"/>
      <c r="C82" s="75"/>
      <c r="D82" s="72" t="s">
        <v>0</v>
      </c>
      <c r="E82" s="72" t="s">
        <v>0</v>
      </c>
      <c r="F82" s="82"/>
      <c r="G82" s="24"/>
      <c r="H82" s="73"/>
      <c r="I82" s="73"/>
      <c r="J82" s="79" t="str">
        <f t="shared" si="3"/>
        <v>Se calcula automáticamente</v>
      </c>
      <c r="K82" s="71" t="str">
        <f t="shared" si="4"/>
        <v>Se calcula automáticamente</v>
      </c>
      <c r="L82" s="64" t="str">
        <f t="shared" si="5"/>
        <v>Se calcula automáticamente</v>
      </c>
    </row>
    <row r="83" spans="1:12" ht="66" customHeight="1">
      <c r="A83" s="78">
        <v>78</v>
      </c>
      <c r="B83" s="74"/>
      <c r="C83" s="75"/>
      <c r="D83" s="72" t="s">
        <v>0</v>
      </c>
      <c r="E83" s="72" t="s">
        <v>0</v>
      </c>
      <c r="F83" s="82"/>
      <c r="G83" s="24"/>
      <c r="H83" s="73"/>
      <c r="I83" s="73"/>
      <c r="J83" s="79" t="str">
        <f t="shared" si="3"/>
        <v>Se calcula automáticamente</v>
      </c>
      <c r="K83" s="71" t="str">
        <f t="shared" si="4"/>
        <v>Se calcula automáticamente</v>
      </c>
      <c r="L83" s="64" t="str">
        <f t="shared" si="5"/>
        <v>Se calcula automáticamente</v>
      </c>
    </row>
    <row r="84" spans="1:12" ht="66" customHeight="1">
      <c r="A84" s="78">
        <v>79</v>
      </c>
      <c r="B84" s="74"/>
      <c r="C84" s="75"/>
      <c r="D84" s="72" t="s">
        <v>0</v>
      </c>
      <c r="E84" s="72" t="s">
        <v>0</v>
      </c>
      <c r="F84" s="82"/>
      <c r="G84" s="24"/>
      <c r="H84" s="73"/>
      <c r="I84" s="73"/>
      <c r="J84" s="79" t="str">
        <f t="shared" si="3"/>
        <v>Se calcula automáticamente</v>
      </c>
      <c r="K84" s="71" t="str">
        <f t="shared" si="4"/>
        <v>Se calcula automáticamente</v>
      </c>
      <c r="L84" s="64" t="str">
        <f t="shared" si="5"/>
        <v>Se calcula automáticamente</v>
      </c>
    </row>
    <row r="85" spans="1:12" ht="66" customHeight="1">
      <c r="A85" s="78">
        <v>80</v>
      </c>
      <c r="B85" s="74"/>
      <c r="C85" s="75"/>
      <c r="D85" s="72" t="s">
        <v>0</v>
      </c>
      <c r="E85" s="72" t="s">
        <v>0</v>
      </c>
      <c r="F85" s="82"/>
      <c r="G85" s="24"/>
      <c r="H85" s="73"/>
      <c r="I85" s="73"/>
      <c r="J85" s="79" t="str">
        <f t="shared" si="3"/>
        <v>Se calcula automáticamente</v>
      </c>
      <c r="K85" s="71" t="str">
        <f t="shared" si="4"/>
        <v>Se calcula automáticamente</v>
      </c>
      <c r="L85" s="64" t="str">
        <f t="shared" si="5"/>
        <v>Se calcula automáticamente</v>
      </c>
    </row>
    <row r="86" spans="1:12" ht="66" customHeight="1">
      <c r="A86" s="78">
        <v>81</v>
      </c>
      <c r="B86" s="74"/>
      <c r="C86" s="75"/>
      <c r="D86" s="72" t="s">
        <v>0</v>
      </c>
      <c r="E86" s="72" t="s">
        <v>0</v>
      </c>
      <c r="F86" s="82"/>
      <c r="G86" s="24"/>
      <c r="H86" s="73"/>
      <c r="I86" s="73"/>
      <c r="J86" s="79" t="str">
        <f t="shared" si="3"/>
        <v>Se calcula automáticamente</v>
      </c>
      <c r="K86" s="71" t="str">
        <f t="shared" si="4"/>
        <v>Se calcula automáticamente</v>
      </c>
      <c r="L86" s="64" t="str">
        <f t="shared" si="5"/>
        <v>Se calcula automáticamente</v>
      </c>
    </row>
    <row r="87" spans="1:12" ht="66" customHeight="1">
      <c r="A87" s="78">
        <v>82</v>
      </c>
      <c r="B87" s="74"/>
      <c r="C87" s="75"/>
      <c r="D87" s="72" t="s">
        <v>0</v>
      </c>
      <c r="E87" s="72" t="s">
        <v>0</v>
      </c>
      <c r="F87" s="82"/>
      <c r="G87" s="24"/>
      <c r="H87" s="73"/>
      <c r="I87" s="73"/>
      <c r="J87" s="79" t="str">
        <f t="shared" si="3"/>
        <v>Se calcula automáticamente</v>
      </c>
      <c r="K87" s="71" t="str">
        <f t="shared" si="4"/>
        <v>Se calcula automáticamente</v>
      </c>
      <c r="L87" s="64" t="str">
        <f t="shared" si="5"/>
        <v>Se calcula automáticamente</v>
      </c>
    </row>
    <row r="88" spans="1:12" ht="66" customHeight="1">
      <c r="A88" s="78">
        <v>83</v>
      </c>
      <c r="B88" s="74"/>
      <c r="C88" s="75"/>
      <c r="D88" s="72" t="s">
        <v>0</v>
      </c>
      <c r="E88" s="72" t="s">
        <v>0</v>
      </c>
      <c r="F88" s="82"/>
      <c r="G88" s="24"/>
      <c r="H88" s="73"/>
      <c r="I88" s="73"/>
      <c r="J88" s="79" t="str">
        <f t="shared" si="3"/>
        <v>Se calcula automáticamente</v>
      </c>
      <c r="K88" s="71" t="str">
        <f t="shared" si="4"/>
        <v>Se calcula automáticamente</v>
      </c>
      <c r="L88" s="64" t="str">
        <f t="shared" si="5"/>
        <v>Se calcula automáticamente</v>
      </c>
    </row>
    <row r="89" spans="1:12" ht="66" customHeight="1">
      <c r="A89" s="78">
        <v>84</v>
      </c>
      <c r="B89" s="74"/>
      <c r="C89" s="75"/>
      <c r="D89" s="72" t="s">
        <v>0</v>
      </c>
      <c r="E89" s="72" t="s">
        <v>0</v>
      </c>
      <c r="F89" s="82"/>
      <c r="G89" s="24"/>
      <c r="H89" s="73"/>
      <c r="I89" s="73"/>
      <c r="J89" s="79" t="str">
        <f t="shared" si="3"/>
        <v>Se calcula automáticamente</v>
      </c>
      <c r="K89" s="71" t="str">
        <f t="shared" si="4"/>
        <v>Se calcula automáticamente</v>
      </c>
      <c r="L89" s="64" t="str">
        <f t="shared" si="5"/>
        <v>Se calcula automáticamente</v>
      </c>
    </row>
    <row r="90" spans="1:12" ht="66" customHeight="1">
      <c r="A90" s="78">
        <v>85</v>
      </c>
      <c r="B90" s="74"/>
      <c r="C90" s="75"/>
      <c r="D90" s="72" t="s">
        <v>0</v>
      </c>
      <c r="E90" s="72" t="s">
        <v>0</v>
      </c>
      <c r="F90" s="82"/>
      <c r="G90" s="24"/>
      <c r="H90" s="73"/>
      <c r="I90" s="73"/>
      <c r="J90" s="79" t="str">
        <f t="shared" si="3"/>
        <v>Se calcula automáticamente</v>
      </c>
      <c r="K90" s="71" t="str">
        <f t="shared" si="4"/>
        <v>Se calcula automáticamente</v>
      </c>
      <c r="L90" s="64" t="str">
        <f t="shared" si="5"/>
        <v>Se calcula automáticamente</v>
      </c>
    </row>
    <row r="91" spans="1:12" ht="66" customHeight="1">
      <c r="A91" s="78">
        <v>86</v>
      </c>
      <c r="B91" s="74"/>
      <c r="C91" s="75"/>
      <c r="D91" s="72" t="s">
        <v>0</v>
      </c>
      <c r="E91" s="72" t="s">
        <v>0</v>
      </c>
      <c r="F91" s="82"/>
      <c r="G91" s="24"/>
      <c r="H91" s="73"/>
      <c r="I91" s="73"/>
      <c r="J91" s="79" t="str">
        <f t="shared" si="3"/>
        <v>Se calcula automáticamente</v>
      </c>
      <c r="K91" s="71" t="str">
        <f t="shared" si="4"/>
        <v>Se calcula automáticamente</v>
      </c>
      <c r="L91" s="64" t="str">
        <f t="shared" si="5"/>
        <v>Se calcula automáticamente</v>
      </c>
    </row>
    <row r="92" spans="1:12" ht="66" customHeight="1">
      <c r="A92" s="78">
        <v>87</v>
      </c>
      <c r="B92" s="74"/>
      <c r="C92" s="75"/>
      <c r="D92" s="72" t="s">
        <v>0</v>
      </c>
      <c r="E92" s="72" t="s">
        <v>0</v>
      </c>
      <c r="F92" s="82"/>
      <c r="G92" s="24"/>
      <c r="H92" s="73"/>
      <c r="I92" s="73"/>
      <c r="J92" s="79" t="str">
        <f t="shared" si="3"/>
        <v>Se calcula automáticamente</v>
      </c>
      <c r="K92" s="71" t="str">
        <f t="shared" si="4"/>
        <v>Se calcula automáticamente</v>
      </c>
      <c r="L92" s="64" t="str">
        <f t="shared" si="5"/>
        <v>Se calcula automáticamente</v>
      </c>
    </row>
    <row r="93" spans="1:12" ht="66" customHeight="1">
      <c r="A93" s="78">
        <v>88</v>
      </c>
      <c r="B93" s="74"/>
      <c r="C93" s="75"/>
      <c r="D93" s="72" t="s">
        <v>0</v>
      </c>
      <c r="E93" s="72" t="s">
        <v>0</v>
      </c>
      <c r="F93" s="82"/>
      <c r="G93" s="24"/>
      <c r="H93" s="73"/>
      <c r="I93" s="73"/>
      <c r="J93" s="79" t="str">
        <f t="shared" si="3"/>
        <v>Se calcula automáticamente</v>
      </c>
      <c r="K93" s="71" t="str">
        <f t="shared" si="4"/>
        <v>Se calcula automáticamente</v>
      </c>
      <c r="L93" s="64" t="str">
        <f t="shared" si="5"/>
        <v>Se calcula automáticamente</v>
      </c>
    </row>
    <row r="94" spans="1:12" ht="66" customHeight="1">
      <c r="A94" s="78">
        <v>89</v>
      </c>
      <c r="B94" s="74"/>
      <c r="C94" s="75"/>
      <c r="D94" s="72" t="s">
        <v>0</v>
      </c>
      <c r="E94" s="72" t="s">
        <v>0</v>
      </c>
      <c r="F94" s="82"/>
      <c r="G94" s="24"/>
      <c r="H94" s="73"/>
      <c r="I94" s="73"/>
      <c r="J94" s="79" t="str">
        <f t="shared" si="3"/>
        <v>Se calcula automáticamente</v>
      </c>
      <c r="K94" s="71" t="str">
        <f t="shared" si="4"/>
        <v>Se calcula automáticamente</v>
      </c>
      <c r="L94" s="64" t="str">
        <f t="shared" si="5"/>
        <v>Se calcula automáticamente</v>
      </c>
    </row>
    <row r="95" spans="1:12" ht="66" customHeight="1">
      <c r="A95" s="78">
        <v>90</v>
      </c>
      <c r="B95" s="74"/>
      <c r="C95" s="75"/>
      <c r="D95" s="72" t="s">
        <v>0</v>
      </c>
      <c r="E95" s="72" t="s">
        <v>0</v>
      </c>
      <c r="F95" s="82"/>
      <c r="G95" s="24"/>
      <c r="H95" s="73"/>
      <c r="I95" s="73"/>
      <c r="J95" s="79" t="str">
        <f t="shared" si="3"/>
        <v>Se calcula automáticamente</v>
      </c>
      <c r="K95" s="71" t="str">
        <f t="shared" si="4"/>
        <v>Se calcula automáticamente</v>
      </c>
      <c r="L95" s="64" t="str">
        <f t="shared" si="5"/>
        <v>Se calcula automáticamente</v>
      </c>
    </row>
    <row r="96" spans="1:12" ht="66" customHeight="1">
      <c r="A96" s="78">
        <v>91</v>
      </c>
      <c r="B96" s="74"/>
      <c r="C96" s="75"/>
      <c r="D96" s="72" t="s">
        <v>0</v>
      </c>
      <c r="E96" s="72" t="s">
        <v>0</v>
      </c>
      <c r="F96" s="82"/>
      <c r="G96" s="24"/>
      <c r="H96" s="73"/>
      <c r="I96" s="73"/>
      <c r="J96" s="79" t="str">
        <f t="shared" si="3"/>
        <v>Se calcula automáticamente</v>
      </c>
      <c r="K96" s="71" t="str">
        <f t="shared" si="4"/>
        <v>Se calcula automáticamente</v>
      </c>
      <c r="L96" s="64" t="str">
        <f t="shared" si="5"/>
        <v>Se calcula automáticamente</v>
      </c>
    </row>
    <row r="97" spans="1:12" ht="66" customHeight="1">
      <c r="A97" s="78">
        <v>92</v>
      </c>
      <c r="B97" s="74"/>
      <c r="C97" s="75"/>
      <c r="D97" s="72" t="s">
        <v>0</v>
      </c>
      <c r="E97" s="72" t="s">
        <v>0</v>
      </c>
      <c r="F97" s="82"/>
      <c r="G97" s="24"/>
      <c r="H97" s="73"/>
      <c r="I97" s="73"/>
      <c r="J97" s="79" t="str">
        <f t="shared" si="3"/>
        <v>Se calcula automáticamente</v>
      </c>
      <c r="K97" s="71" t="str">
        <f t="shared" si="4"/>
        <v>Se calcula automáticamente</v>
      </c>
      <c r="L97" s="64" t="str">
        <f t="shared" si="5"/>
        <v>Se calcula automáticamente</v>
      </c>
    </row>
    <row r="98" spans="1:12" ht="66" customHeight="1">
      <c r="A98" s="78">
        <v>93</v>
      </c>
      <c r="B98" s="74"/>
      <c r="C98" s="75"/>
      <c r="D98" s="72" t="s">
        <v>0</v>
      </c>
      <c r="E98" s="72" t="s">
        <v>0</v>
      </c>
      <c r="F98" s="82"/>
      <c r="G98" s="24"/>
      <c r="H98" s="73"/>
      <c r="I98" s="73"/>
      <c r="J98" s="79" t="str">
        <f t="shared" si="3"/>
        <v>Se calcula automáticamente</v>
      </c>
      <c r="K98" s="71" t="str">
        <f t="shared" si="4"/>
        <v>Se calcula automáticamente</v>
      </c>
      <c r="L98" s="64" t="str">
        <f t="shared" si="5"/>
        <v>Se calcula automáticamente</v>
      </c>
    </row>
    <row r="99" spans="1:12" ht="66" customHeight="1">
      <c r="A99" s="78">
        <v>94</v>
      </c>
      <c r="B99" s="74"/>
      <c r="C99" s="75"/>
      <c r="D99" s="72" t="s">
        <v>0</v>
      </c>
      <c r="E99" s="72" t="s">
        <v>0</v>
      </c>
      <c r="F99" s="82"/>
      <c r="G99" s="24"/>
      <c r="H99" s="73"/>
      <c r="I99" s="73"/>
      <c r="J99" s="79" t="str">
        <f t="shared" si="3"/>
        <v>Se calcula automáticamente</v>
      </c>
      <c r="K99" s="71" t="str">
        <f t="shared" si="4"/>
        <v>Se calcula automáticamente</v>
      </c>
      <c r="L99" s="64" t="str">
        <f t="shared" si="5"/>
        <v>Se calcula automáticamente</v>
      </c>
    </row>
    <row r="100" spans="1:12" ht="66" customHeight="1">
      <c r="A100" s="78">
        <v>95</v>
      </c>
      <c r="B100" s="74"/>
      <c r="C100" s="75"/>
      <c r="D100" s="72" t="s">
        <v>0</v>
      </c>
      <c r="E100" s="72" t="s">
        <v>0</v>
      </c>
      <c r="F100" s="82"/>
      <c r="G100" s="24"/>
      <c r="H100" s="73"/>
      <c r="I100" s="73"/>
      <c r="J100" s="79" t="str">
        <f t="shared" si="3"/>
        <v>Se calcula automáticamente</v>
      </c>
      <c r="K100" s="71" t="str">
        <f t="shared" si="4"/>
        <v>Se calcula automáticamente</v>
      </c>
      <c r="L100" s="64" t="str">
        <f t="shared" si="5"/>
        <v>Se calcula automáticamente</v>
      </c>
    </row>
    <row r="101" spans="1:12" ht="66" customHeight="1">
      <c r="A101" s="78">
        <v>96</v>
      </c>
      <c r="B101" s="74"/>
      <c r="C101" s="75"/>
      <c r="D101" s="72" t="s">
        <v>0</v>
      </c>
      <c r="E101" s="72" t="s">
        <v>0</v>
      </c>
      <c r="F101" s="82"/>
      <c r="G101" s="24"/>
      <c r="H101" s="73"/>
      <c r="I101" s="73"/>
      <c r="J101" s="79" t="str">
        <f t="shared" si="3"/>
        <v>Se calcula automáticamente</v>
      </c>
      <c r="K101" s="71" t="str">
        <f t="shared" si="4"/>
        <v>Se calcula automáticamente</v>
      </c>
      <c r="L101" s="64" t="str">
        <f t="shared" si="5"/>
        <v>Se calcula automáticamente</v>
      </c>
    </row>
    <row r="102" spans="1:12" ht="66" customHeight="1">
      <c r="A102" s="78">
        <v>97</v>
      </c>
      <c r="B102" s="74"/>
      <c r="C102" s="75"/>
      <c r="D102" s="72" t="s">
        <v>0</v>
      </c>
      <c r="E102" s="72" t="s">
        <v>0</v>
      </c>
      <c r="F102" s="82"/>
      <c r="G102" s="24"/>
      <c r="H102" s="73"/>
      <c r="I102" s="73"/>
      <c r="J102" s="79" t="str">
        <f t="shared" si="3"/>
        <v>Se calcula automáticamente</v>
      </c>
      <c r="K102" s="71" t="str">
        <f t="shared" si="4"/>
        <v>Se calcula automáticamente</v>
      </c>
      <c r="L102" s="64" t="str">
        <f t="shared" si="5"/>
        <v>Se calcula automáticamente</v>
      </c>
    </row>
    <row r="103" spans="1:12" ht="66" customHeight="1">
      <c r="A103" s="78">
        <v>98</v>
      </c>
      <c r="B103" s="74"/>
      <c r="C103" s="75"/>
      <c r="D103" s="72" t="s">
        <v>0</v>
      </c>
      <c r="E103" s="72" t="s">
        <v>0</v>
      </c>
      <c r="F103" s="82"/>
      <c r="G103" s="24"/>
      <c r="H103" s="73"/>
      <c r="I103" s="73"/>
      <c r="J103" s="79" t="str">
        <f t="shared" si="3"/>
        <v>Se calcula automáticamente</v>
      </c>
      <c r="K103" s="71" t="str">
        <f t="shared" si="4"/>
        <v>Se calcula automáticamente</v>
      </c>
      <c r="L103" s="64" t="str">
        <f t="shared" si="5"/>
        <v>Se calcula automáticamente</v>
      </c>
    </row>
    <row r="104" spans="1:12" ht="66" customHeight="1">
      <c r="A104" s="78">
        <v>99</v>
      </c>
      <c r="B104" s="74"/>
      <c r="C104" s="75"/>
      <c r="D104" s="72" t="s">
        <v>0</v>
      </c>
      <c r="E104" s="72" t="s">
        <v>0</v>
      </c>
      <c r="F104" s="82"/>
      <c r="G104" s="24"/>
      <c r="H104" s="73"/>
      <c r="I104" s="73"/>
      <c r="J104" s="79" t="str">
        <f t="shared" si="3"/>
        <v>Se calcula automáticamente</v>
      </c>
      <c r="K104" s="71" t="str">
        <f t="shared" si="4"/>
        <v>Se calcula automáticamente</v>
      </c>
      <c r="L104" s="64" t="str">
        <f t="shared" si="5"/>
        <v>Se calcula automáticamente</v>
      </c>
    </row>
    <row r="105" spans="1:12" ht="66" customHeight="1">
      <c r="A105" s="78">
        <v>100</v>
      </c>
      <c r="B105" s="74"/>
      <c r="C105" s="75"/>
      <c r="D105" s="72" t="s">
        <v>0</v>
      </c>
      <c r="E105" s="72" t="s">
        <v>0</v>
      </c>
      <c r="F105" s="82"/>
      <c r="G105" s="24"/>
      <c r="H105" s="73"/>
      <c r="I105" s="73"/>
      <c r="J105" s="79" t="str">
        <f t="shared" si="3"/>
        <v>Se calcula automáticamente</v>
      </c>
      <c r="K105" s="71" t="str">
        <f t="shared" si="4"/>
        <v>Se calcula automáticamente</v>
      </c>
      <c r="L105" s="64" t="str">
        <f t="shared" si="5"/>
        <v>Se calcula automáticamente</v>
      </c>
    </row>
  </sheetData>
  <sheetProtection formatRows="0" selectLockedCells="1"/>
  <mergeCells count="15">
    <mergeCell ref="A1:L1"/>
    <mergeCell ref="K4:K5"/>
    <mergeCell ref="L4:L5"/>
    <mergeCell ref="A3:L3"/>
    <mergeCell ref="D2:L2"/>
    <mergeCell ref="I4:I5"/>
    <mergeCell ref="J4:J5"/>
    <mergeCell ref="D4:D5"/>
    <mergeCell ref="E4:E5"/>
    <mergeCell ref="G4:G5"/>
    <mergeCell ref="H4:H5"/>
    <mergeCell ref="A2:C2"/>
    <mergeCell ref="A4:B5"/>
    <mergeCell ref="C4:C5"/>
    <mergeCell ref="F4:F5"/>
  </mergeCells>
  <phoneticPr fontId="19" type="noConversion"/>
  <conditionalFormatting sqref="D6:E105">
    <cfRule type="containsText" dxfId="9" priority="4" operator="containsText" text="Seleccione">
      <formula>NOT(ISERROR(SEARCH("Seleccione",D6)))</formula>
    </cfRule>
  </conditionalFormatting>
  <conditionalFormatting sqref="J6:L105">
    <cfRule type="containsText" dxfId="8" priority="1" operator="containsText" text="Se calcula automáticamente">
      <formula>NOT(ISERROR(SEARCH("Se calcula automáticamente",J6)))</formula>
    </cfRule>
  </conditionalFormatting>
  <conditionalFormatting sqref="L6:L105">
    <cfRule type="containsText" dxfId="7" priority="7" operator="containsText" text="EN EJECUCIÓN">
      <formula>NOT(ISERROR(SEARCH("EN EJECUCIÓN",L6)))</formula>
    </cfRule>
    <cfRule type="containsText" dxfId="6" priority="8" operator="containsText" text="SIN EJECUTAR">
      <formula>NOT(ISERROR(SEARCH("SIN EJECUTAR",L6)))</formula>
    </cfRule>
    <cfRule type="containsText" dxfId="5" priority="9" operator="containsText" text="EJECUTADO">
      <formula>NOT(ISERROR(SEARCH("EJECUTADO",L6)))</formula>
    </cfRule>
  </conditionalFormatting>
  <dataValidations xWindow="181" yWindow="691" count="7">
    <dataValidation allowBlank="1" showInputMessage="1" showErrorMessage="1" prompt="Respuesta abierta" sqref="B6:B105" xr:uid="{F8C82679-9649-4D51-861A-D49D6F8EE9CF}"/>
    <dataValidation allowBlank="1" showInputMessage="1" prompt="Respuesta abierta" sqref="C6:C105" xr:uid="{082A3C52-739D-49BB-8644-3D6450221817}"/>
    <dataValidation allowBlank="1" showInputMessage="1" prompt="Diligencie la Unidad de Medida del proyecto. Ejemplo: Km, HA, m2, COP, Ud, etc." sqref="G6:G105" xr:uid="{AD2A8CCD-BA82-41FF-99E0-07D93F7045FE}"/>
    <dataValidation allowBlank="1" sqref="A4 C4:L4" xr:uid="{426AD2C9-4B80-49AE-BFED-D26124BEB61C}"/>
    <dataValidation allowBlank="1" showInputMessage="1" error="Seleccione de la lista desplegable" prompt="Respuesta abierta" sqref="F6:F105" xr:uid="{9D6B548D-96FD-49B1-AB7E-0CD7845262AC}"/>
    <dataValidation type="decimal" operator="greaterThanOrEqual" allowBlank="1" showInputMessage="1" showErrorMessage="1" error="La celda solo permite diligenciar números mayores a cero. Separe los decimales con un punto." prompt="Diligencie la meta del proyecto según la Unidad de Medida indicada. Ejemplo: 15 (Km), 1.200.000.000 (COP), etc." sqref="H6:H105" xr:uid="{1EC244AF-EF3F-4B58-86C2-B35B16C46E21}">
      <formula1>0</formula1>
    </dataValidation>
    <dataValidation type="decimal" operator="greaterThanOrEqual" allowBlank="1" showInputMessage="1" showErrorMessage="1" error="La celda solo permite diligenciar números mayores a cero. Separe los decimales con un punto." prompt="Diligencie el valor ejecutado del proyecto según la Unidad de Medida indicada. Ejemplo: 15 (Km), 1.200.000.000 (COP), etc." sqref="I6:I105" xr:uid="{431BBADD-7517-4025-B768-FF54A344C726}">
      <formula1>0</formula1>
    </dataValidation>
  </dataValidations>
  <pageMargins left="0.23622047244094491" right="0.23622047244094491" top="0.23622047244094491" bottom="0.23622047244094491" header="0.31496062992125984" footer="0.31496062992125984"/>
  <pageSetup scale="44" orientation="landscape" r:id="rId1"/>
  <drawing r:id="rId2"/>
  <extLst>
    <ext xmlns:x14="http://schemas.microsoft.com/office/spreadsheetml/2009/9/main" uri="{CCE6A557-97BC-4b89-ADB6-D9C93CAAB3DF}">
      <x14:dataValidations xmlns:xm="http://schemas.microsoft.com/office/excel/2006/main" xWindow="181" yWindow="691" count="2">
        <x14:dataValidation type="list" allowBlank="1" showInputMessage="1" showErrorMessage="1" error="Seleccione de la lista desplegable" prompt="Seleccione" xr:uid="{E562C13E-E890-4F3A-9F78-3DFFDF53A385}">
          <x14:formula1>
            <xm:f>'Desplegables SyE'!$A$3:$D$3</xm:f>
          </x14:formula1>
          <xm:sqref>D6:D105</xm:sqref>
        </x14:dataValidation>
        <x14:dataValidation type="list" allowBlank="1" showInputMessage="1" showErrorMessage="1" error="Seleccione de la lista desplegable" prompt="Seleccione" xr:uid="{580E32E7-A8FE-4D25-AB7A-2DBC340C018A}">
          <x14:formula1>
            <xm:f>'Desplegables SyE'!$A$5:$I$5</xm:f>
          </x14:formula1>
          <xm:sqref>E6:E105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F182-182C-48B6-BF45-2DB184031812}">
  <sheetPr>
    <tabColor rgb="FFFFFF00"/>
  </sheetPr>
  <dimension ref="A1:L105"/>
  <sheetViews>
    <sheetView tabSelected="1" zoomScale="60" zoomScaleNormal="60" workbookViewId="0">
      <selection activeCell="D2" sqref="D2:L2"/>
    </sheetView>
  </sheetViews>
  <sheetFormatPr baseColWidth="10" defaultColWidth="11.54296875" defaultRowHeight="14.5"/>
  <cols>
    <col min="1" max="1" width="5.7265625" style="77" customWidth="1"/>
    <col min="2" max="2" width="50.54296875" style="18" customWidth="1"/>
    <col min="3" max="3" width="52.1796875" style="18" customWidth="1"/>
    <col min="4" max="4" width="16.54296875" style="18" customWidth="1"/>
    <col min="5" max="5" width="49.7265625" style="18" customWidth="1"/>
    <col min="6" max="6" width="27.7265625" style="18" customWidth="1"/>
    <col min="7" max="8" width="18.54296875" style="77" customWidth="1"/>
    <col min="9" max="9" width="18.7265625" style="77" customWidth="1"/>
    <col min="10" max="10" width="18.26953125" style="77" customWidth="1"/>
    <col min="11" max="11" width="21.7265625" style="77" customWidth="1"/>
    <col min="12" max="12" width="17.26953125" style="77" customWidth="1"/>
    <col min="13" max="16384" width="11.54296875" style="77"/>
  </cols>
  <sheetData>
    <row r="1" spans="1:12" ht="52.15" customHeight="1">
      <c r="A1" s="161" t="s">
        <v>1199</v>
      </c>
      <c r="B1" s="161"/>
      <c r="C1" s="161"/>
      <c r="D1" s="161"/>
      <c r="E1" s="161"/>
      <c r="F1" s="161"/>
      <c r="G1" s="161"/>
      <c r="H1" s="161"/>
      <c r="I1" s="161"/>
      <c r="J1" s="161"/>
      <c r="K1" s="161"/>
      <c r="L1" s="161"/>
    </row>
    <row r="2" spans="1:12" ht="119.5" customHeight="1">
      <c r="A2" s="163" t="s">
        <v>1202</v>
      </c>
      <c r="B2" s="163"/>
      <c r="C2" s="163"/>
      <c r="D2" s="95" t="s">
        <v>1365</v>
      </c>
      <c r="E2" s="95"/>
      <c r="F2" s="95"/>
      <c r="G2" s="95"/>
      <c r="H2" s="95"/>
      <c r="I2" s="95"/>
      <c r="J2" s="95"/>
      <c r="K2" s="95"/>
      <c r="L2" s="95"/>
    </row>
    <row r="3" spans="1:12" ht="34.9" customHeight="1">
      <c r="A3" s="158" t="s">
        <v>1366</v>
      </c>
      <c r="B3" s="158"/>
      <c r="C3" s="158"/>
      <c r="D3" s="158"/>
      <c r="E3" s="158"/>
      <c r="F3" s="158"/>
      <c r="G3" s="158"/>
      <c r="H3" s="158"/>
      <c r="I3" s="158"/>
      <c r="J3" s="158"/>
      <c r="K3" s="158"/>
      <c r="L3" s="158"/>
    </row>
    <row r="4" spans="1:12" ht="27.65" customHeight="1">
      <c r="A4" s="162" t="s">
        <v>1367</v>
      </c>
      <c r="B4" s="162"/>
      <c r="C4" s="162" t="s">
        <v>1368</v>
      </c>
      <c r="D4" s="162" t="s">
        <v>1369</v>
      </c>
      <c r="E4" s="162" t="s">
        <v>1370</v>
      </c>
      <c r="F4" s="162" t="s">
        <v>1371</v>
      </c>
      <c r="G4" s="162" t="s">
        <v>1372</v>
      </c>
      <c r="H4" s="162" t="s">
        <v>1373</v>
      </c>
      <c r="I4" s="162" t="s">
        <v>1374</v>
      </c>
      <c r="J4" s="162" t="s">
        <v>1375</v>
      </c>
      <c r="K4" s="162" t="s">
        <v>1376</v>
      </c>
      <c r="L4" s="162" t="s">
        <v>1377</v>
      </c>
    </row>
    <row r="5" spans="1:12" ht="18" customHeight="1">
      <c r="A5" s="162"/>
      <c r="B5" s="162"/>
      <c r="C5" s="162"/>
      <c r="D5" s="162"/>
      <c r="E5" s="162"/>
      <c r="F5" s="162"/>
      <c r="G5" s="162"/>
      <c r="H5" s="162"/>
      <c r="I5" s="162"/>
      <c r="J5" s="162"/>
      <c r="K5" s="162"/>
      <c r="L5" s="162"/>
    </row>
    <row r="6" spans="1:12" ht="62.5" customHeight="1">
      <c r="A6" s="78">
        <v>101</v>
      </c>
      <c r="B6" s="74"/>
      <c r="C6" s="75"/>
      <c r="D6" s="72" t="s">
        <v>0</v>
      </c>
      <c r="E6" s="72" t="s">
        <v>0</v>
      </c>
      <c r="F6" s="82"/>
      <c r="G6" s="24"/>
      <c r="H6" s="73"/>
      <c r="I6" s="73"/>
      <c r="J6" s="79" t="str">
        <f>IF(H6&gt;0,(+H6-I6),"Se calcula automáticamente")</f>
        <v>Se calcula automáticamente</v>
      </c>
      <c r="K6" s="71" t="str">
        <f>IF(H6&gt;0,I6/H6,"Se calcula automáticamente")</f>
        <v>Se calcula automáticamente</v>
      </c>
      <c r="L6" s="64" t="str">
        <f>IF(K6="Se calcula automáticamente","Se calcula automáticamente",IF(K6=0,"SIN EJECUTAR",IF(J6&gt;0,"EN EJECUCIÓN",IF(J6&lt;=0,"EJECUTADO"))))</f>
        <v>Se calcula automáticamente</v>
      </c>
    </row>
    <row r="7" spans="1:12" s="18" customFormat="1" ht="66" customHeight="1">
      <c r="A7" s="78">
        <v>102</v>
      </c>
      <c r="B7" s="74"/>
      <c r="C7" s="75"/>
      <c r="D7" s="72" t="s">
        <v>0</v>
      </c>
      <c r="E7" s="72" t="s">
        <v>0</v>
      </c>
      <c r="F7" s="82"/>
      <c r="G7" s="24"/>
      <c r="H7" s="73"/>
      <c r="I7" s="73"/>
      <c r="J7" s="79" t="str">
        <f t="shared" ref="J7:J70" si="0">IF(H7&gt;0,(+H7-I7),"Se calcula automáticamente")</f>
        <v>Se calcula automáticamente</v>
      </c>
      <c r="K7" s="71" t="str">
        <f t="shared" ref="K7:K70" si="1">IF(H7&gt;0,I7/H7,"Se calcula automáticamente")</f>
        <v>Se calcula automáticamente</v>
      </c>
      <c r="L7" s="64" t="str">
        <f t="shared" ref="L7:L70" si="2">IF(K7="Se calcula automáticamente","Se calcula automáticamente",IF(K7=0,"SIN EJECUTAR",IF(J7&gt;0,"EN EJECUCIÓN",IF(J7&lt;=0,"EJECUTADO"))))</f>
        <v>Se calcula automáticamente</v>
      </c>
    </row>
    <row r="8" spans="1:12" s="18" customFormat="1" ht="66" customHeight="1">
      <c r="A8" s="78">
        <v>103</v>
      </c>
      <c r="B8" s="74"/>
      <c r="C8" s="75"/>
      <c r="D8" s="72" t="s">
        <v>0</v>
      </c>
      <c r="E8" s="72" t="s">
        <v>0</v>
      </c>
      <c r="F8" s="82"/>
      <c r="G8" s="24"/>
      <c r="H8" s="73"/>
      <c r="I8" s="73"/>
      <c r="J8" s="79" t="str">
        <f t="shared" si="0"/>
        <v>Se calcula automáticamente</v>
      </c>
      <c r="K8" s="71" t="str">
        <f t="shared" si="1"/>
        <v>Se calcula automáticamente</v>
      </c>
      <c r="L8" s="64" t="str">
        <f t="shared" si="2"/>
        <v>Se calcula automáticamente</v>
      </c>
    </row>
    <row r="9" spans="1:12" s="18" customFormat="1" ht="66" customHeight="1">
      <c r="A9" s="78">
        <v>104</v>
      </c>
      <c r="B9" s="74"/>
      <c r="C9" s="75"/>
      <c r="D9" s="72" t="s">
        <v>0</v>
      </c>
      <c r="E9" s="72" t="s">
        <v>0</v>
      </c>
      <c r="F9" s="82"/>
      <c r="G9" s="24"/>
      <c r="H9" s="73"/>
      <c r="I9" s="73"/>
      <c r="J9" s="79" t="str">
        <f t="shared" si="0"/>
        <v>Se calcula automáticamente</v>
      </c>
      <c r="K9" s="71" t="str">
        <f t="shared" si="1"/>
        <v>Se calcula automáticamente</v>
      </c>
      <c r="L9" s="64" t="str">
        <f t="shared" si="2"/>
        <v>Se calcula automáticamente</v>
      </c>
    </row>
    <row r="10" spans="1:12" s="18" customFormat="1" ht="66" customHeight="1">
      <c r="A10" s="78">
        <v>105</v>
      </c>
      <c r="B10" s="74"/>
      <c r="C10" s="75"/>
      <c r="D10" s="72" t="s">
        <v>0</v>
      </c>
      <c r="E10" s="72" t="s">
        <v>0</v>
      </c>
      <c r="F10" s="82"/>
      <c r="G10" s="24"/>
      <c r="H10" s="73"/>
      <c r="I10" s="73"/>
      <c r="J10" s="79" t="str">
        <f t="shared" si="0"/>
        <v>Se calcula automáticamente</v>
      </c>
      <c r="K10" s="71" t="str">
        <f t="shared" si="1"/>
        <v>Se calcula automáticamente</v>
      </c>
      <c r="L10" s="64" t="str">
        <f t="shared" si="2"/>
        <v>Se calcula automáticamente</v>
      </c>
    </row>
    <row r="11" spans="1:12" s="18" customFormat="1" ht="66" customHeight="1">
      <c r="A11" s="78">
        <v>106</v>
      </c>
      <c r="B11" s="74"/>
      <c r="C11" s="75"/>
      <c r="D11" s="72" t="s">
        <v>0</v>
      </c>
      <c r="E11" s="72" t="s">
        <v>0</v>
      </c>
      <c r="F11" s="82"/>
      <c r="G11" s="24"/>
      <c r="H11" s="73"/>
      <c r="I11" s="73"/>
      <c r="J11" s="79" t="str">
        <f t="shared" si="0"/>
        <v>Se calcula automáticamente</v>
      </c>
      <c r="K11" s="71" t="str">
        <f t="shared" si="1"/>
        <v>Se calcula automáticamente</v>
      </c>
      <c r="L11" s="64" t="str">
        <f t="shared" si="2"/>
        <v>Se calcula automáticamente</v>
      </c>
    </row>
    <row r="12" spans="1:12" ht="66" customHeight="1">
      <c r="A12" s="78">
        <v>107</v>
      </c>
      <c r="B12" s="74"/>
      <c r="C12" s="75"/>
      <c r="D12" s="72" t="s">
        <v>0</v>
      </c>
      <c r="E12" s="72" t="s">
        <v>0</v>
      </c>
      <c r="F12" s="82"/>
      <c r="G12" s="24"/>
      <c r="H12" s="73"/>
      <c r="I12" s="73"/>
      <c r="J12" s="79" t="str">
        <f t="shared" si="0"/>
        <v>Se calcula automáticamente</v>
      </c>
      <c r="K12" s="71" t="str">
        <f t="shared" si="1"/>
        <v>Se calcula automáticamente</v>
      </c>
      <c r="L12" s="64" t="str">
        <f t="shared" si="2"/>
        <v>Se calcula automáticamente</v>
      </c>
    </row>
    <row r="13" spans="1:12" ht="66" customHeight="1">
      <c r="A13" s="78">
        <v>108</v>
      </c>
      <c r="B13" s="74"/>
      <c r="C13" s="75"/>
      <c r="D13" s="72" t="s">
        <v>0</v>
      </c>
      <c r="E13" s="72" t="s">
        <v>0</v>
      </c>
      <c r="F13" s="82"/>
      <c r="G13" s="24"/>
      <c r="H13" s="73"/>
      <c r="I13" s="73"/>
      <c r="J13" s="79" t="str">
        <f t="shared" si="0"/>
        <v>Se calcula automáticamente</v>
      </c>
      <c r="K13" s="71" t="str">
        <f t="shared" si="1"/>
        <v>Se calcula automáticamente</v>
      </c>
      <c r="L13" s="64" t="str">
        <f t="shared" si="2"/>
        <v>Se calcula automáticamente</v>
      </c>
    </row>
    <row r="14" spans="1:12" ht="66" customHeight="1">
      <c r="A14" s="78">
        <v>109</v>
      </c>
      <c r="B14" s="74"/>
      <c r="C14" s="75"/>
      <c r="D14" s="72" t="s">
        <v>0</v>
      </c>
      <c r="E14" s="72" t="s">
        <v>0</v>
      </c>
      <c r="F14" s="82"/>
      <c r="G14" s="24"/>
      <c r="H14" s="73"/>
      <c r="I14" s="73"/>
      <c r="J14" s="79" t="str">
        <f t="shared" si="0"/>
        <v>Se calcula automáticamente</v>
      </c>
      <c r="K14" s="71" t="str">
        <f t="shared" si="1"/>
        <v>Se calcula automáticamente</v>
      </c>
      <c r="L14" s="64" t="str">
        <f t="shared" si="2"/>
        <v>Se calcula automáticamente</v>
      </c>
    </row>
    <row r="15" spans="1:12" ht="66" customHeight="1">
      <c r="A15" s="78">
        <v>110</v>
      </c>
      <c r="B15" s="74"/>
      <c r="C15" s="75"/>
      <c r="D15" s="72" t="s">
        <v>0</v>
      </c>
      <c r="E15" s="72" t="s">
        <v>0</v>
      </c>
      <c r="F15" s="82"/>
      <c r="G15" s="24"/>
      <c r="H15" s="73"/>
      <c r="I15" s="73"/>
      <c r="J15" s="79" t="str">
        <f t="shared" si="0"/>
        <v>Se calcula automáticamente</v>
      </c>
      <c r="K15" s="71" t="str">
        <f t="shared" si="1"/>
        <v>Se calcula automáticamente</v>
      </c>
      <c r="L15" s="64" t="str">
        <f t="shared" si="2"/>
        <v>Se calcula automáticamente</v>
      </c>
    </row>
    <row r="16" spans="1:12" ht="66" customHeight="1">
      <c r="A16" s="78">
        <v>111</v>
      </c>
      <c r="B16" s="74"/>
      <c r="C16" s="75"/>
      <c r="D16" s="72" t="s">
        <v>0</v>
      </c>
      <c r="E16" s="72" t="s">
        <v>0</v>
      </c>
      <c r="F16" s="82"/>
      <c r="G16" s="24"/>
      <c r="H16" s="73"/>
      <c r="I16" s="73"/>
      <c r="J16" s="79" t="str">
        <f t="shared" si="0"/>
        <v>Se calcula automáticamente</v>
      </c>
      <c r="K16" s="71" t="str">
        <f t="shared" si="1"/>
        <v>Se calcula automáticamente</v>
      </c>
      <c r="L16" s="64" t="str">
        <f t="shared" si="2"/>
        <v>Se calcula automáticamente</v>
      </c>
    </row>
    <row r="17" spans="1:12" ht="66" customHeight="1">
      <c r="A17" s="78">
        <v>112</v>
      </c>
      <c r="B17" s="74"/>
      <c r="C17" s="75"/>
      <c r="D17" s="72" t="s">
        <v>0</v>
      </c>
      <c r="E17" s="72" t="s">
        <v>0</v>
      </c>
      <c r="F17" s="82"/>
      <c r="G17" s="24"/>
      <c r="H17" s="73"/>
      <c r="I17" s="73"/>
      <c r="J17" s="79" t="str">
        <f t="shared" si="0"/>
        <v>Se calcula automáticamente</v>
      </c>
      <c r="K17" s="71" t="str">
        <f t="shared" si="1"/>
        <v>Se calcula automáticamente</v>
      </c>
      <c r="L17" s="64" t="str">
        <f t="shared" si="2"/>
        <v>Se calcula automáticamente</v>
      </c>
    </row>
    <row r="18" spans="1:12" ht="66" customHeight="1">
      <c r="A18" s="78">
        <v>113</v>
      </c>
      <c r="B18" s="74"/>
      <c r="C18" s="75"/>
      <c r="D18" s="72" t="s">
        <v>0</v>
      </c>
      <c r="E18" s="72" t="s">
        <v>0</v>
      </c>
      <c r="F18" s="82"/>
      <c r="G18" s="24"/>
      <c r="H18" s="73"/>
      <c r="I18" s="73"/>
      <c r="J18" s="79" t="str">
        <f t="shared" si="0"/>
        <v>Se calcula automáticamente</v>
      </c>
      <c r="K18" s="71" t="str">
        <f t="shared" si="1"/>
        <v>Se calcula automáticamente</v>
      </c>
      <c r="L18" s="64" t="str">
        <f t="shared" si="2"/>
        <v>Se calcula automáticamente</v>
      </c>
    </row>
    <row r="19" spans="1:12" ht="66" customHeight="1">
      <c r="A19" s="78">
        <v>114</v>
      </c>
      <c r="B19" s="74"/>
      <c r="C19" s="75"/>
      <c r="D19" s="72" t="s">
        <v>0</v>
      </c>
      <c r="E19" s="72" t="s">
        <v>0</v>
      </c>
      <c r="F19" s="82"/>
      <c r="G19" s="24"/>
      <c r="H19" s="73"/>
      <c r="I19" s="73"/>
      <c r="J19" s="79" t="str">
        <f t="shared" si="0"/>
        <v>Se calcula automáticamente</v>
      </c>
      <c r="K19" s="71" t="str">
        <f t="shared" si="1"/>
        <v>Se calcula automáticamente</v>
      </c>
      <c r="L19" s="64" t="str">
        <f t="shared" si="2"/>
        <v>Se calcula automáticamente</v>
      </c>
    </row>
    <row r="20" spans="1:12" ht="66" customHeight="1">
      <c r="A20" s="78">
        <v>115</v>
      </c>
      <c r="B20" s="74"/>
      <c r="C20" s="75"/>
      <c r="D20" s="72" t="s">
        <v>0</v>
      </c>
      <c r="E20" s="72" t="s">
        <v>0</v>
      </c>
      <c r="F20" s="82"/>
      <c r="G20" s="24"/>
      <c r="H20" s="73"/>
      <c r="I20" s="73"/>
      <c r="J20" s="79" t="str">
        <f t="shared" si="0"/>
        <v>Se calcula automáticamente</v>
      </c>
      <c r="K20" s="71" t="str">
        <f t="shared" si="1"/>
        <v>Se calcula automáticamente</v>
      </c>
      <c r="L20" s="64" t="str">
        <f t="shared" si="2"/>
        <v>Se calcula automáticamente</v>
      </c>
    </row>
    <row r="21" spans="1:12" ht="66" customHeight="1">
      <c r="A21" s="78">
        <v>116</v>
      </c>
      <c r="B21" s="74"/>
      <c r="C21" s="75"/>
      <c r="D21" s="72" t="s">
        <v>0</v>
      </c>
      <c r="E21" s="72" t="s">
        <v>0</v>
      </c>
      <c r="F21" s="82"/>
      <c r="G21" s="24"/>
      <c r="H21" s="73"/>
      <c r="I21" s="73"/>
      <c r="J21" s="79" t="str">
        <f t="shared" si="0"/>
        <v>Se calcula automáticamente</v>
      </c>
      <c r="K21" s="71" t="str">
        <f t="shared" si="1"/>
        <v>Se calcula automáticamente</v>
      </c>
      <c r="L21" s="64" t="str">
        <f t="shared" si="2"/>
        <v>Se calcula automáticamente</v>
      </c>
    </row>
    <row r="22" spans="1:12" ht="66" customHeight="1">
      <c r="A22" s="78">
        <v>117</v>
      </c>
      <c r="B22" s="74"/>
      <c r="C22" s="75"/>
      <c r="D22" s="72" t="s">
        <v>0</v>
      </c>
      <c r="E22" s="72" t="s">
        <v>0</v>
      </c>
      <c r="F22" s="82"/>
      <c r="G22" s="24"/>
      <c r="H22" s="73"/>
      <c r="I22" s="73"/>
      <c r="J22" s="79" t="str">
        <f t="shared" si="0"/>
        <v>Se calcula automáticamente</v>
      </c>
      <c r="K22" s="71" t="str">
        <f t="shared" si="1"/>
        <v>Se calcula automáticamente</v>
      </c>
      <c r="L22" s="64" t="str">
        <f t="shared" si="2"/>
        <v>Se calcula automáticamente</v>
      </c>
    </row>
    <row r="23" spans="1:12" ht="66" customHeight="1">
      <c r="A23" s="78">
        <v>118</v>
      </c>
      <c r="B23" s="74"/>
      <c r="C23" s="75"/>
      <c r="D23" s="72" t="s">
        <v>0</v>
      </c>
      <c r="E23" s="72" t="s">
        <v>0</v>
      </c>
      <c r="F23" s="82"/>
      <c r="G23" s="24"/>
      <c r="H23" s="73"/>
      <c r="I23" s="73"/>
      <c r="J23" s="79" t="str">
        <f t="shared" si="0"/>
        <v>Se calcula automáticamente</v>
      </c>
      <c r="K23" s="71" t="str">
        <f t="shared" si="1"/>
        <v>Se calcula automáticamente</v>
      </c>
      <c r="L23" s="64" t="str">
        <f t="shared" si="2"/>
        <v>Se calcula automáticamente</v>
      </c>
    </row>
    <row r="24" spans="1:12" ht="66" customHeight="1">
      <c r="A24" s="78">
        <v>119</v>
      </c>
      <c r="B24" s="74"/>
      <c r="C24" s="75"/>
      <c r="D24" s="72" t="s">
        <v>0</v>
      </c>
      <c r="E24" s="72" t="s">
        <v>0</v>
      </c>
      <c r="F24" s="82"/>
      <c r="G24" s="24"/>
      <c r="H24" s="73"/>
      <c r="I24" s="73"/>
      <c r="J24" s="79" t="str">
        <f t="shared" si="0"/>
        <v>Se calcula automáticamente</v>
      </c>
      <c r="K24" s="71" t="str">
        <f t="shared" si="1"/>
        <v>Se calcula automáticamente</v>
      </c>
      <c r="L24" s="64" t="str">
        <f t="shared" si="2"/>
        <v>Se calcula automáticamente</v>
      </c>
    </row>
    <row r="25" spans="1:12" ht="66" customHeight="1">
      <c r="A25" s="78">
        <v>120</v>
      </c>
      <c r="B25" s="74"/>
      <c r="C25" s="75"/>
      <c r="D25" s="72" t="s">
        <v>0</v>
      </c>
      <c r="E25" s="72" t="s">
        <v>0</v>
      </c>
      <c r="F25" s="82"/>
      <c r="G25" s="24"/>
      <c r="H25" s="73"/>
      <c r="I25" s="73"/>
      <c r="J25" s="79" t="str">
        <f t="shared" si="0"/>
        <v>Se calcula automáticamente</v>
      </c>
      <c r="K25" s="71" t="str">
        <f t="shared" si="1"/>
        <v>Se calcula automáticamente</v>
      </c>
      <c r="L25" s="64" t="str">
        <f t="shared" si="2"/>
        <v>Se calcula automáticamente</v>
      </c>
    </row>
    <row r="26" spans="1:12" ht="66" customHeight="1">
      <c r="A26" s="78">
        <v>121</v>
      </c>
      <c r="B26" s="74"/>
      <c r="C26" s="75"/>
      <c r="D26" s="72" t="s">
        <v>0</v>
      </c>
      <c r="E26" s="72" t="s">
        <v>0</v>
      </c>
      <c r="F26" s="82"/>
      <c r="G26" s="24"/>
      <c r="H26" s="73"/>
      <c r="I26" s="73"/>
      <c r="J26" s="79" t="str">
        <f t="shared" si="0"/>
        <v>Se calcula automáticamente</v>
      </c>
      <c r="K26" s="71" t="str">
        <f t="shared" si="1"/>
        <v>Se calcula automáticamente</v>
      </c>
      <c r="L26" s="64" t="str">
        <f t="shared" si="2"/>
        <v>Se calcula automáticamente</v>
      </c>
    </row>
    <row r="27" spans="1:12" ht="66" customHeight="1">
      <c r="A27" s="78">
        <v>122</v>
      </c>
      <c r="B27" s="74"/>
      <c r="C27" s="75"/>
      <c r="D27" s="72" t="s">
        <v>0</v>
      </c>
      <c r="E27" s="72" t="s">
        <v>0</v>
      </c>
      <c r="F27" s="82"/>
      <c r="G27" s="24"/>
      <c r="H27" s="73"/>
      <c r="I27" s="73"/>
      <c r="J27" s="79" t="str">
        <f t="shared" si="0"/>
        <v>Se calcula automáticamente</v>
      </c>
      <c r="K27" s="71" t="str">
        <f t="shared" si="1"/>
        <v>Se calcula automáticamente</v>
      </c>
      <c r="L27" s="64" t="str">
        <f t="shared" si="2"/>
        <v>Se calcula automáticamente</v>
      </c>
    </row>
    <row r="28" spans="1:12" ht="66" customHeight="1">
      <c r="A28" s="78">
        <v>123</v>
      </c>
      <c r="B28" s="74"/>
      <c r="C28" s="75"/>
      <c r="D28" s="72" t="s">
        <v>0</v>
      </c>
      <c r="E28" s="72" t="s">
        <v>0</v>
      </c>
      <c r="F28" s="82"/>
      <c r="G28" s="24"/>
      <c r="H28" s="73"/>
      <c r="I28" s="73"/>
      <c r="J28" s="79" t="str">
        <f t="shared" si="0"/>
        <v>Se calcula automáticamente</v>
      </c>
      <c r="K28" s="71" t="str">
        <f t="shared" si="1"/>
        <v>Se calcula automáticamente</v>
      </c>
      <c r="L28" s="64" t="str">
        <f t="shared" si="2"/>
        <v>Se calcula automáticamente</v>
      </c>
    </row>
    <row r="29" spans="1:12" ht="66" customHeight="1">
      <c r="A29" s="78">
        <v>124</v>
      </c>
      <c r="B29" s="74"/>
      <c r="C29" s="75"/>
      <c r="D29" s="72" t="s">
        <v>0</v>
      </c>
      <c r="E29" s="72" t="s">
        <v>0</v>
      </c>
      <c r="F29" s="82"/>
      <c r="G29" s="24"/>
      <c r="H29" s="73"/>
      <c r="I29" s="73"/>
      <c r="J29" s="79" t="str">
        <f t="shared" si="0"/>
        <v>Se calcula automáticamente</v>
      </c>
      <c r="K29" s="71" t="str">
        <f t="shared" si="1"/>
        <v>Se calcula automáticamente</v>
      </c>
      <c r="L29" s="64" t="str">
        <f t="shared" si="2"/>
        <v>Se calcula automáticamente</v>
      </c>
    </row>
    <row r="30" spans="1:12" ht="66" customHeight="1">
      <c r="A30" s="78">
        <v>125</v>
      </c>
      <c r="B30" s="74"/>
      <c r="C30" s="75"/>
      <c r="D30" s="72" t="s">
        <v>0</v>
      </c>
      <c r="E30" s="72" t="s">
        <v>0</v>
      </c>
      <c r="F30" s="82"/>
      <c r="G30" s="24"/>
      <c r="H30" s="73"/>
      <c r="I30" s="73"/>
      <c r="J30" s="79" t="str">
        <f t="shared" si="0"/>
        <v>Se calcula automáticamente</v>
      </c>
      <c r="K30" s="71" t="str">
        <f t="shared" si="1"/>
        <v>Se calcula automáticamente</v>
      </c>
      <c r="L30" s="64" t="str">
        <f t="shared" si="2"/>
        <v>Se calcula automáticamente</v>
      </c>
    </row>
    <row r="31" spans="1:12" ht="66" customHeight="1">
      <c r="A31" s="78">
        <v>126</v>
      </c>
      <c r="B31" s="74"/>
      <c r="C31" s="75"/>
      <c r="D31" s="72" t="s">
        <v>0</v>
      </c>
      <c r="E31" s="72" t="s">
        <v>0</v>
      </c>
      <c r="F31" s="82"/>
      <c r="G31" s="24"/>
      <c r="H31" s="73"/>
      <c r="I31" s="73"/>
      <c r="J31" s="79" t="str">
        <f t="shared" si="0"/>
        <v>Se calcula automáticamente</v>
      </c>
      <c r="K31" s="71" t="str">
        <f t="shared" si="1"/>
        <v>Se calcula automáticamente</v>
      </c>
      <c r="L31" s="64" t="str">
        <f t="shared" si="2"/>
        <v>Se calcula automáticamente</v>
      </c>
    </row>
    <row r="32" spans="1:12" ht="66" customHeight="1">
      <c r="A32" s="78">
        <v>127</v>
      </c>
      <c r="B32" s="74"/>
      <c r="C32" s="75"/>
      <c r="D32" s="72" t="s">
        <v>0</v>
      </c>
      <c r="E32" s="72" t="s">
        <v>0</v>
      </c>
      <c r="F32" s="82"/>
      <c r="G32" s="24"/>
      <c r="H32" s="73"/>
      <c r="I32" s="73"/>
      <c r="J32" s="79" t="str">
        <f t="shared" si="0"/>
        <v>Se calcula automáticamente</v>
      </c>
      <c r="K32" s="71" t="str">
        <f t="shared" si="1"/>
        <v>Se calcula automáticamente</v>
      </c>
      <c r="L32" s="64" t="str">
        <f t="shared" si="2"/>
        <v>Se calcula automáticamente</v>
      </c>
    </row>
    <row r="33" spans="1:12" ht="66" customHeight="1">
      <c r="A33" s="78">
        <v>128</v>
      </c>
      <c r="B33" s="74"/>
      <c r="C33" s="75"/>
      <c r="D33" s="72" t="s">
        <v>0</v>
      </c>
      <c r="E33" s="72" t="s">
        <v>0</v>
      </c>
      <c r="F33" s="82"/>
      <c r="G33" s="24"/>
      <c r="H33" s="73"/>
      <c r="I33" s="73"/>
      <c r="J33" s="79" t="str">
        <f t="shared" si="0"/>
        <v>Se calcula automáticamente</v>
      </c>
      <c r="K33" s="71" t="str">
        <f t="shared" si="1"/>
        <v>Se calcula automáticamente</v>
      </c>
      <c r="L33" s="64" t="str">
        <f t="shared" si="2"/>
        <v>Se calcula automáticamente</v>
      </c>
    </row>
    <row r="34" spans="1:12" ht="66" customHeight="1">
      <c r="A34" s="78">
        <v>129</v>
      </c>
      <c r="B34" s="74"/>
      <c r="C34" s="75"/>
      <c r="D34" s="72" t="s">
        <v>0</v>
      </c>
      <c r="E34" s="72" t="s">
        <v>0</v>
      </c>
      <c r="F34" s="82"/>
      <c r="G34" s="24"/>
      <c r="H34" s="73"/>
      <c r="I34" s="73"/>
      <c r="J34" s="79" t="str">
        <f t="shared" si="0"/>
        <v>Se calcula automáticamente</v>
      </c>
      <c r="K34" s="71" t="str">
        <f t="shared" si="1"/>
        <v>Se calcula automáticamente</v>
      </c>
      <c r="L34" s="64" t="str">
        <f t="shared" si="2"/>
        <v>Se calcula automáticamente</v>
      </c>
    </row>
    <row r="35" spans="1:12" ht="66" customHeight="1">
      <c r="A35" s="78">
        <v>130</v>
      </c>
      <c r="B35" s="74"/>
      <c r="C35" s="75"/>
      <c r="D35" s="72" t="s">
        <v>0</v>
      </c>
      <c r="E35" s="72" t="s">
        <v>0</v>
      </c>
      <c r="F35" s="82"/>
      <c r="G35" s="24"/>
      <c r="H35" s="73"/>
      <c r="I35" s="73"/>
      <c r="J35" s="79" t="str">
        <f t="shared" si="0"/>
        <v>Se calcula automáticamente</v>
      </c>
      <c r="K35" s="71" t="str">
        <f t="shared" si="1"/>
        <v>Se calcula automáticamente</v>
      </c>
      <c r="L35" s="64" t="str">
        <f t="shared" si="2"/>
        <v>Se calcula automáticamente</v>
      </c>
    </row>
    <row r="36" spans="1:12" ht="66" customHeight="1">
      <c r="A36" s="78">
        <v>131</v>
      </c>
      <c r="B36" s="74"/>
      <c r="C36" s="75"/>
      <c r="D36" s="72" t="s">
        <v>0</v>
      </c>
      <c r="E36" s="72" t="s">
        <v>0</v>
      </c>
      <c r="F36" s="82"/>
      <c r="G36" s="24"/>
      <c r="H36" s="73"/>
      <c r="I36" s="73"/>
      <c r="J36" s="79" t="str">
        <f t="shared" si="0"/>
        <v>Se calcula automáticamente</v>
      </c>
      <c r="K36" s="71" t="str">
        <f t="shared" si="1"/>
        <v>Se calcula automáticamente</v>
      </c>
      <c r="L36" s="64" t="str">
        <f t="shared" si="2"/>
        <v>Se calcula automáticamente</v>
      </c>
    </row>
    <row r="37" spans="1:12" ht="66" customHeight="1">
      <c r="A37" s="78">
        <v>132</v>
      </c>
      <c r="B37" s="74"/>
      <c r="C37" s="75"/>
      <c r="D37" s="72" t="s">
        <v>0</v>
      </c>
      <c r="E37" s="72" t="s">
        <v>0</v>
      </c>
      <c r="F37" s="82"/>
      <c r="G37" s="24"/>
      <c r="H37" s="73"/>
      <c r="I37" s="73"/>
      <c r="J37" s="79" t="str">
        <f t="shared" si="0"/>
        <v>Se calcula automáticamente</v>
      </c>
      <c r="K37" s="71" t="str">
        <f t="shared" si="1"/>
        <v>Se calcula automáticamente</v>
      </c>
      <c r="L37" s="64" t="str">
        <f t="shared" si="2"/>
        <v>Se calcula automáticamente</v>
      </c>
    </row>
    <row r="38" spans="1:12" ht="66" customHeight="1">
      <c r="A38" s="78">
        <v>133</v>
      </c>
      <c r="B38" s="74"/>
      <c r="C38" s="75"/>
      <c r="D38" s="72" t="s">
        <v>0</v>
      </c>
      <c r="E38" s="72" t="s">
        <v>0</v>
      </c>
      <c r="F38" s="82"/>
      <c r="G38" s="24"/>
      <c r="H38" s="73"/>
      <c r="I38" s="73"/>
      <c r="J38" s="79" t="str">
        <f t="shared" si="0"/>
        <v>Se calcula automáticamente</v>
      </c>
      <c r="K38" s="71" t="str">
        <f t="shared" si="1"/>
        <v>Se calcula automáticamente</v>
      </c>
      <c r="L38" s="64" t="str">
        <f t="shared" si="2"/>
        <v>Se calcula automáticamente</v>
      </c>
    </row>
    <row r="39" spans="1:12" ht="66" customHeight="1">
      <c r="A39" s="78">
        <v>134</v>
      </c>
      <c r="B39" s="74"/>
      <c r="C39" s="75"/>
      <c r="D39" s="72" t="s">
        <v>0</v>
      </c>
      <c r="E39" s="72" t="s">
        <v>0</v>
      </c>
      <c r="F39" s="82"/>
      <c r="G39" s="24"/>
      <c r="H39" s="73"/>
      <c r="I39" s="73"/>
      <c r="J39" s="79" t="str">
        <f t="shared" si="0"/>
        <v>Se calcula automáticamente</v>
      </c>
      <c r="K39" s="71" t="str">
        <f t="shared" si="1"/>
        <v>Se calcula automáticamente</v>
      </c>
      <c r="L39" s="64" t="str">
        <f t="shared" si="2"/>
        <v>Se calcula automáticamente</v>
      </c>
    </row>
    <row r="40" spans="1:12" ht="66" customHeight="1">
      <c r="A40" s="78">
        <v>135</v>
      </c>
      <c r="B40" s="74"/>
      <c r="C40" s="75"/>
      <c r="D40" s="72" t="s">
        <v>0</v>
      </c>
      <c r="E40" s="72" t="s">
        <v>0</v>
      </c>
      <c r="F40" s="82"/>
      <c r="G40" s="24"/>
      <c r="H40" s="73"/>
      <c r="I40" s="73"/>
      <c r="J40" s="79" t="str">
        <f t="shared" si="0"/>
        <v>Se calcula automáticamente</v>
      </c>
      <c r="K40" s="71" t="str">
        <f t="shared" si="1"/>
        <v>Se calcula automáticamente</v>
      </c>
      <c r="L40" s="64" t="str">
        <f t="shared" si="2"/>
        <v>Se calcula automáticamente</v>
      </c>
    </row>
    <row r="41" spans="1:12" ht="66" customHeight="1">
      <c r="A41" s="78">
        <v>136</v>
      </c>
      <c r="B41" s="74"/>
      <c r="C41" s="75"/>
      <c r="D41" s="72" t="s">
        <v>0</v>
      </c>
      <c r="E41" s="72" t="s">
        <v>0</v>
      </c>
      <c r="F41" s="82"/>
      <c r="G41" s="24"/>
      <c r="H41" s="73"/>
      <c r="I41" s="73"/>
      <c r="J41" s="79" t="str">
        <f t="shared" si="0"/>
        <v>Se calcula automáticamente</v>
      </c>
      <c r="K41" s="71" t="str">
        <f t="shared" si="1"/>
        <v>Se calcula automáticamente</v>
      </c>
      <c r="L41" s="64" t="str">
        <f t="shared" si="2"/>
        <v>Se calcula automáticamente</v>
      </c>
    </row>
    <row r="42" spans="1:12" ht="66" customHeight="1">
      <c r="A42" s="78">
        <v>137</v>
      </c>
      <c r="B42" s="74"/>
      <c r="C42" s="75"/>
      <c r="D42" s="72" t="s">
        <v>0</v>
      </c>
      <c r="E42" s="72" t="s">
        <v>0</v>
      </c>
      <c r="F42" s="82"/>
      <c r="G42" s="24"/>
      <c r="H42" s="73"/>
      <c r="I42" s="73"/>
      <c r="J42" s="79" t="str">
        <f t="shared" si="0"/>
        <v>Se calcula automáticamente</v>
      </c>
      <c r="K42" s="71" t="str">
        <f t="shared" si="1"/>
        <v>Se calcula automáticamente</v>
      </c>
      <c r="L42" s="64" t="str">
        <f t="shared" si="2"/>
        <v>Se calcula automáticamente</v>
      </c>
    </row>
    <row r="43" spans="1:12" ht="66" customHeight="1">
      <c r="A43" s="78">
        <v>138</v>
      </c>
      <c r="B43" s="74"/>
      <c r="C43" s="75"/>
      <c r="D43" s="72" t="s">
        <v>0</v>
      </c>
      <c r="E43" s="72" t="s">
        <v>0</v>
      </c>
      <c r="F43" s="82"/>
      <c r="G43" s="24"/>
      <c r="H43" s="73"/>
      <c r="I43" s="73"/>
      <c r="J43" s="79" t="str">
        <f t="shared" si="0"/>
        <v>Se calcula automáticamente</v>
      </c>
      <c r="K43" s="71" t="str">
        <f t="shared" si="1"/>
        <v>Se calcula automáticamente</v>
      </c>
      <c r="L43" s="64" t="str">
        <f t="shared" si="2"/>
        <v>Se calcula automáticamente</v>
      </c>
    </row>
    <row r="44" spans="1:12" ht="66" customHeight="1">
      <c r="A44" s="78">
        <v>139</v>
      </c>
      <c r="B44" s="74"/>
      <c r="C44" s="75"/>
      <c r="D44" s="72" t="s">
        <v>0</v>
      </c>
      <c r="E44" s="72" t="s">
        <v>0</v>
      </c>
      <c r="F44" s="82"/>
      <c r="G44" s="24"/>
      <c r="H44" s="73"/>
      <c r="I44" s="73"/>
      <c r="J44" s="79" t="str">
        <f t="shared" si="0"/>
        <v>Se calcula automáticamente</v>
      </c>
      <c r="K44" s="71" t="str">
        <f t="shared" si="1"/>
        <v>Se calcula automáticamente</v>
      </c>
      <c r="L44" s="64" t="str">
        <f t="shared" si="2"/>
        <v>Se calcula automáticamente</v>
      </c>
    </row>
    <row r="45" spans="1:12" ht="66" customHeight="1">
      <c r="A45" s="78">
        <v>140</v>
      </c>
      <c r="B45" s="74"/>
      <c r="C45" s="75"/>
      <c r="D45" s="72" t="s">
        <v>0</v>
      </c>
      <c r="E45" s="72" t="s">
        <v>0</v>
      </c>
      <c r="F45" s="82"/>
      <c r="G45" s="24"/>
      <c r="H45" s="73"/>
      <c r="I45" s="73"/>
      <c r="J45" s="79" t="str">
        <f t="shared" si="0"/>
        <v>Se calcula automáticamente</v>
      </c>
      <c r="K45" s="71" t="str">
        <f t="shared" si="1"/>
        <v>Se calcula automáticamente</v>
      </c>
      <c r="L45" s="64" t="str">
        <f t="shared" si="2"/>
        <v>Se calcula automáticamente</v>
      </c>
    </row>
    <row r="46" spans="1:12" ht="66" customHeight="1">
      <c r="A46" s="78">
        <v>141</v>
      </c>
      <c r="B46" s="74"/>
      <c r="C46" s="75"/>
      <c r="D46" s="72" t="s">
        <v>0</v>
      </c>
      <c r="E46" s="72" t="s">
        <v>0</v>
      </c>
      <c r="F46" s="82"/>
      <c r="G46" s="24"/>
      <c r="H46" s="73"/>
      <c r="I46" s="73"/>
      <c r="J46" s="79" t="str">
        <f t="shared" si="0"/>
        <v>Se calcula automáticamente</v>
      </c>
      <c r="K46" s="71" t="str">
        <f t="shared" si="1"/>
        <v>Se calcula automáticamente</v>
      </c>
      <c r="L46" s="64" t="str">
        <f t="shared" si="2"/>
        <v>Se calcula automáticamente</v>
      </c>
    </row>
    <row r="47" spans="1:12" ht="66" customHeight="1">
      <c r="A47" s="78">
        <v>142</v>
      </c>
      <c r="B47" s="74"/>
      <c r="C47" s="75"/>
      <c r="D47" s="72" t="s">
        <v>0</v>
      </c>
      <c r="E47" s="72" t="s">
        <v>0</v>
      </c>
      <c r="F47" s="82"/>
      <c r="G47" s="24"/>
      <c r="H47" s="73"/>
      <c r="I47" s="73"/>
      <c r="J47" s="79" t="str">
        <f t="shared" si="0"/>
        <v>Se calcula automáticamente</v>
      </c>
      <c r="K47" s="71" t="str">
        <f t="shared" si="1"/>
        <v>Se calcula automáticamente</v>
      </c>
      <c r="L47" s="64" t="str">
        <f t="shared" si="2"/>
        <v>Se calcula automáticamente</v>
      </c>
    </row>
    <row r="48" spans="1:12" ht="66" customHeight="1">
      <c r="A48" s="78">
        <v>143</v>
      </c>
      <c r="B48" s="74"/>
      <c r="C48" s="75"/>
      <c r="D48" s="72" t="s">
        <v>0</v>
      </c>
      <c r="E48" s="72" t="s">
        <v>0</v>
      </c>
      <c r="F48" s="82"/>
      <c r="G48" s="24"/>
      <c r="H48" s="73"/>
      <c r="I48" s="73"/>
      <c r="J48" s="79" t="str">
        <f t="shared" si="0"/>
        <v>Se calcula automáticamente</v>
      </c>
      <c r="K48" s="71" t="str">
        <f t="shared" si="1"/>
        <v>Se calcula automáticamente</v>
      </c>
      <c r="L48" s="64" t="str">
        <f t="shared" si="2"/>
        <v>Se calcula automáticamente</v>
      </c>
    </row>
    <row r="49" spans="1:12" ht="66" customHeight="1">
      <c r="A49" s="78">
        <v>144</v>
      </c>
      <c r="B49" s="74"/>
      <c r="C49" s="75"/>
      <c r="D49" s="72" t="s">
        <v>0</v>
      </c>
      <c r="E49" s="72" t="s">
        <v>0</v>
      </c>
      <c r="F49" s="82"/>
      <c r="G49" s="24"/>
      <c r="H49" s="73"/>
      <c r="I49" s="73"/>
      <c r="J49" s="79" t="str">
        <f t="shared" si="0"/>
        <v>Se calcula automáticamente</v>
      </c>
      <c r="K49" s="71" t="str">
        <f t="shared" si="1"/>
        <v>Se calcula automáticamente</v>
      </c>
      <c r="L49" s="64" t="str">
        <f t="shared" si="2"/>
        <v>Se calcula automáticamente</v>
      </c>
    </row>
    <row r="50" spans="1:12" ht="66" customHeight="1">
      <c r="A50" s="78">
        <v>145</v>
      </c>
      <c r="B50" s="74"/>
      <c r="C50" s="75"/>
      <c r="D50" s="72" t="s">
        <v>0</v>
      </c>
      <c r="E50" s="72" t="s">
        <v>0</v>
      </c>
      <c r="F50" s="82"/>
      <c r="G50" s="24"/>
      <c r="H50" s="73"/>
      <c r="I50" s="73"/>
      <c r="J50" s="79" t="str">
        <f t="shared" si="0"/>
        <v>Se calcula automáticamente</v>
      </c>
      <c r="K50" s="71" t="str">
        <f t="shared" si="1"/>
        <v>Se calcula automáticamente</v>
      </c>
      <c r="L50" s="64" t="str">
        <f t="shared" si="2"/>
        <v>Se calcula automáticamente</v>
      </c>
    </row>
    <row r="51" spans="1:12" ht="66" customHeight="1">
      <c r="A51" s="78">
        <v>146</v>
      </c>
      <c r="B51" s="74"/>
      <c r="C51" s="75"/>
      <c r="D51" s="72" t="s">
        <v>0</v>
      </c>
      <c r="E51" s="72" t="s">
        <v>0</v>
      </c>
      <c r="F51" s="82"/>
      <c r="G51" s="24"/>
      <c r="H51" s="73"/>
      <c r="I51" s="73"/>
      <c r="J51" s="79" t="str">
        <f t="shared" si="0"/>
        <v>Se calcula automáticamente</v>
      </c>
      <c r="K51" s="71" t="str">
        <f t="shared" si="1"/>
        <v>Se calcula automáticamente</v>
      </c>
      <c r="L51" s="64" t="str">
        <f t="shared" si="2"/>
        <v>Se calcula automáticamente</v>
      </c>
    </row>
    <row r="52" spans="1:12" ht="66" customHeight="1">
      <c r="A52" s="78">
        <v>147</v>
      </c>
      <c r="B52" s="74"/>
      <c r="C52" s="75"/>
      <c r="D52" s="72" t="s">
        <v>0</v>
      </c>
      <c r="E52" s="72" t="s">
        <v>0</v>
      </c>
      <c r="F52" s="82"/>
      <c r="G52" s="24"/>
      <c r="H52" s="73"/>
      <c r="I52" s="73"/>
      <c r="J52" s="79" t="str">
        <f t="shared" si="0"/>
        <v>Se calcula automáticamente</v>
      </c>
      <c r="K52" s="71" t="str">
        <f t="shared" si="1"/>
        <v>Se calcula automáticamente</v>
      </c>
      <c r="L52" s="64" t="str">
        <f t="shared" si="2"/>
        <v>Se calcula automáticamente</v>
      </c>
    </row>
    <row r="53" spans="1:12" ht="66" customHeight="1">
      <c r="A53" s="78">
        <v>148</v>
      </c>
      <c r="B53" s="74"/>
      <c r="C53" s="75"/>
      <c r="D53" s="72" t="s">
        <v>0</v>
      </c>
      <c r="E53" s="72" t="s">
        <v>0</v>
      </c>
      <c r="F53" s="82"/>
      <c r="G53" s="24"/>
      <c r="H53" s="73"/>
      <c r="I53" s="73"/>
      <c r="J53" s="79" t="str">
        <f t="shared" si="0"/>
        <v>Se calcula automáticamente</v>
      </c>
      <c r="K53" s="71" t="str">
        <f t="shared" si="1"/>
        <v>Se calcula automáticamente</v>
      </c>
      <c r="L53" s="64" t="str">
        <f t="shared" si="2"/>
        <v>Se calcula automáticamente</v>
      </c>
    </row>
    <row r="54" spans="1:12" ht="66" customHeight="1">
      <c r="A54" s="78">
        <v>149</v>
      </c>
      <c r="B54" s="74"/>
      <c r="C54" s="75"/>
      <c r="D54" s="72" t="s">
        <v>0</v>
      </c>
      <c r="E54" s="72" t="s">
        <v>0</v>
      </c>
      <c r="F54" s="82"/>
      <c r="G54" s="24"/>
      <c r="H54" s="73"/>
      <c r="I54" s="73"/>
      <c r="J54" s="79" t="str">
        <f t="shared" si="0"/>
        <v>Se calcula automáticamente</v>
      </c>
      <c r="K54" s="71" t="str">
        <f t="shared" si="1"/>
        <v>Se calcula automáticamente</v>
      </c>
      <c r="L54" s="64" t="str">
        <f t="shared" si="2"/>
        <v>Se calcula automáticamente</v>
      </c>
    </row>
    <row r="55" spans="1:12" ht="66" customHeight="1">
      <c r="A55" s="78">
        <v>150</v>
      </c>
      <c r="B55" s="74"/>
      <c r="C55" s="75"/>
      <c r="D55" s="72" t="s">
        <v>0</v>
      </c>
      <c r="E55" s="72" t="s">
        <v>0</v>
      </c>
      <c r="F55" s="82"/>
      <c r="G55" s="24"/>
      <c r="H55" s="73"/>
      <c r="I55" s="73"/>
      <c r="J55" s="79" t="str">
        <f t="shared" si="0"/>
        <v>Se calcula automáticamente</v>
      </c>
      <c r="K55" s="71" t="str">
        <f t="shared" si="1"/>
        <v>Se calcula automáticamente</v>
      </c>
      <c r="L55" s="64" t="str">
        <f t="shared" si="2"/>
        <v>Se calcula automáticamente</v>
      </c>
    </row>
    <row r="56" spans="1:12" ht="66" customHeight="1">
      <c r="A56" s="78">
        <v>151</v>
      </c>
      <c r="B56" s="74"/>
      <c r="C56" s="75"/>
      <c r="D56" s="72" t="s">
        <v>0</v>
      </c>
      <c r="E56" s="72" t="s">
        <v>0</v>
      </c>
      <c r="F56" s="82"/>
      <c r="G56" s="24"/>
      <c r="H56" s="73"/>
      <c r="I56" s="73"/>
      <c r="J56" s="79" t="str">
        <f t="shared" si="0"/>
        <v>Se calcula automáticamente</v>
      </c>
      <c r="K56" s="71" t="str">
        <f t="shared" si="1"/>
        <v>Se calcula automáticamente</v>
      </c>
      <c r="L56" s="64" t="str">
        <f t="shared" si="2"/>
        <v>Se calcula automáticamente</v>
      </c>
    </row>
    <row r="57" spans="1:12" ht="66" customHeight="1">
      <c r="A57" s="78">
        <v>152</v>
      </c>
      <c r="B57" s="74"/>
      <c r="C57" s="75"/>
      <c r="D57" s="72" t="s">
        <v>0</v>
      </c>
      <c r="E57" s="72" t="s">
        <v>0</v>
      </c>
      <c r="F57" s="82"/>
      <c r="G57" s="24"/>
      <c r="H57" s="73"/>
      <c r="I57" s="73"/>
      <c r="J57" s="79" t="str">
        <f t="shared" si="0"/>
        <v>Se calcula automáticamente</v>
      </c>
      <c r="K57" s="71" t="str">
        <f t="shared" si="1"/>
        <v>Se calcula automáticamente</v>
      </c>
      <c r="L57" s="64" t="str">
        <f t="shared" si="2"/>
        <v>Se calcula automáticamente</v>
      </c>
    </row>
    <row r="58" spans="1:12" ht="66" customHeight="1">
      <c r="A58" s="78">
        <v>153</v>
      </c>
      <c r="B58" s="74"/>
      <c r="C58" s="75"/>
      <c r="D58" s="72" t="s">
        <v>0</v>
      </c>
      <c r="E58" s="72" t="s">
        <v>0</v>
      </c>
      <c r="F58" s="82"/>
      <c r="G58" s="24"/>
      <c r="H58" s="73"/>
      <c r="I58" s="73"/>
      <c r="J58" s="79" t="str">
        <f t="shared" si="0"/>
        <v>Se calcula automáticamente</v>
      </c>
      <c r="K58" s="71" t="str">
        <f t="shared" si="1"/>
        <v>Se calcula automáticamente</v>
      </c>
      <c r="L58" s="64" t="str">
        <f t="shared" si="2"/>
        <v>Se calcula automáticamente</v>
      </c>
    </row>
    <row r="59" spans="1:12" ht="66" customHeight="1">
      <c r="A59" s="78">
        <v>154</v>
      </c>
      <c r="B59" s="74"/>
      <c r="C59" s="75"/>
      <c r="D59" s="72" t="s">
        <v>0</v>
      </c>
      <c r="E59" s="72" t="s">
        <v>0</v>
      </c>
      <c r="F59" s="82"/>
      <c r="G59" s="24"/>
      <c r="H59" s="73"/>
      <c r="I59" s="73"/>
      <c r="J59" s="79" t="str">
        <f t="shared" si="0"/>
        <v>Se calcula automáticamente</v>
      </c>
      <c r="K59" s="71" t="str">
        <f t="shared" si="1"/>
        <v>Se calcula automáticamente</v>
      </c>
      <c r="L59" s="64" t="str">
        <f t="shared" si="2"/>
        <v>Se calcula automáticamente</v>
      </c>
    </row>
    <row r="60" spans="1:12" ht="66" customHeight="1">
      <c r="A60" s="78">
        <v>155</v>
      </c>
      <c r="B60" s="74"/>
      <c r="C60" s="75"/>
      <c r="D60" s="72" t="s">
        <v>0</v>
      </c>
      <c r="E60" s="72" t="s">
        <v>0</v>
      </c>
      <c r="F60" s="82"/>
      <c r="G60" s="24"/>
      <c r="H60" s="73"/>
      <c r="I60" s="73"/>
      <c r="J60" s="79" t="str">
        <f t="shared" si="0"/>
        <v>Se calcula automáticamente</v>
      </c>
      <c r="K60" s="71" t="str">
        <f t="shared" si="1"/>
        <v>Se calcula automáticamente</v>
      </c>
      <c r="L60" s="64" t="str">
        <f t="shared" si="2"/>
        <v>Se calcula automáticamente</v>
      </c>
    </row>
    <row r="61" spans="1:12" ht="66" customHeight="1">
      <c r="A61" s="78">
        <v>156</v>
      </c>
      <c r="B61" s="74"/>
      <c r="C61" s="75"/>
      <c r="D61" s="72" t="s">
        <v>0</v>
      </c>
      <c r="E61" s="72" t="s">
        <v>0</v>
      </c>
      <c r="F61" s="82"/>
      <c r="G61" s="24"/>
      <c r="H61" s="73"/>
      <c r="I61" s="73"/>
      <c r="J61" s="79" t="str">
        <f t="shared" si="0"/>
        <v>Se calcula automáticamente</v>
      </c>
      <c r="K61" s="71" t="str">
        <f t="shared" si="1"/>
        <v>Se calcula automáticamente</v>
      </c>
      <c r="L61" s="64" t="str">
        <f t="shared" si="2"/>
        <v>Se calcula automáticamente</v>
      </c>
    </row>
    <row r="62" spans="1:12" ht="66" customHeight="1">
      <c r="A62" s="78">
        <v>157</v>
      </c>
      <c r="B62" s="74"/>
      <c r="C62" s="75"/>
      <c r="D62" s="72" t="s">
        <v>0</v>
      </c>
      <c r="E62" s="72" t="s">
        <v>0</v>
      </c>
      <c r="F62" s="82"/>
      <c r="G62" s="24"/>
      <c r="H62" s="73"/>
      <c r="I62" s="73"/>
      <c r="J62" s="79" t="str">
        <f t="shared" si="0"/>
        <v>Se calcula automáticamente</v>
      </c>
      <c r="K62" s="71" t="str">
        <f t="shared" si="1"/>
        <v>Se calcula automáticamente</v>
      </c>
      <c r="L62" s="64" t="str">
        <f t="shared" si="2"/>
        <v>Se calcula automáticamente</v>
      </c>
    </row>
    <row r="63" spans="1:12" ht="66" customHeight="1">
      <c r="A63" s="78">
        <v>158</v>
      </c>
      <c r="B63" s="74"/>
      <c r="C63" s="75"/>
      <c r="D63" s="72" t="s">
        <v>0</v>
      </c>
      <c r="E63" s="72" t="s">
        <v>0</v>
      </c>
      <c r="F63" s="82"/>
      <c r="G63" s="24"/>
      <c r="H63" s="73"/>
      <c r="I63" s="73"/>
      <c r="J63" s="79" t="str">
        <f t="shared" si="0"/>
        <v>Se calcula automáticamente</v>
      </c>
      <c r="K63" s="71" t="str">
        <f t="shared" si="1"/>
        <v>Se calcula automáticamente</v>
      </c>
      <c r="L63" s="64" t="str">
        <f t="shared" si="2"/>
        <v>Se calcula automáticamente</v>
      </c>
    </row>
    <row r="64" spans="1:12" ht="66" customHeight="1">
      <c r="A64" s="78">
        <v>159</v>
      </c>
      <c r="B64" s="74"/>
      <c r="C64" s="75"/>
      <c r="D64" s="72" t="s">
        <v>0</v>
      </c>
      <c r="E64" s="72" t="s">
        <v>0</v>
      </c>
      <c r="F64" s="82"/>
      <c r="G64" s="24"/>
      <c r="H64" s="73"/>
      <c r="I64" s="73"/>
      <c r="J64" s="79" t="str">
        <f t="shared" si="0"/>
        <v>Se calcula automáticamente</v>
      </c>
      <c r="K64" s="71" t="str">
        <f t="shared" si="1"/>
        <v>Se calcula automáticamente</v>
      </c>
      <c r="L64" s="64" t="str">
        <f t="shared" si="2"/>
        <v>Se calcula automáticamente</v>
      </c>
    </row>
    <row r="65" spans="1:12" ht="66" customHeight="1">
      <c r="A65" s="78">
        <v>160</v>
      </c>
      <c r="B65" s="74"/>
      <c r="C65" s="75"/>
      <c r="D65" s="72" t="s">
        <v>0</v>
      </c>
      <c r="E65" s="72" t="s">
        <v>0</v>
      </c>
      <c r="F65" s="82"/>
      <c r="G65" s="24"/>
      <c r="H65" s="73"/>
      <c r="I65" s="73"/>
      <c r="J65" s="79" t="str">
        <f t="shared" si="0"/>
        <v>Se calcula automáticamente</v>
      </c>
      <c r="K65" s="71" t="str">
        <f t="shared" si="1"/>
        <v>Se calcula automáticamente</v>
      </c>
      <c r="L65" s="64" t="str">
        <f t="shared" si="2"/>
        <v>Se calcula automáticamente</v>
      </c>
    </row>
    <row r="66" spans="1:12" ht="66" customHeight="1">
      <c r="A66" s="78">
        <v>161</v>
      </c>
      <c r="B66" s="74"/>
      <c r="C66" s="75"/>
      <c r="D66" s="72" t="s">
        <v>0</v>
      </c>
      <c r="E66" s="72" t="s">
        <v>0</v>
      </c>
      <c r="F66" s="82"/>
      <c r="G66" s="24"/>
      <c r="H66" s="73"/>
      <c r="I66" s="73"/>
      <c r="J66" s="79" t="str">
        <f t="shared" si="0"/>
        <v>Se calcula automáticamente</v>
      </c>
      <c r="K66" s="71" t="str">
        <f t="shared" si="1"/>
        <v>Se calcula automáticamente</v>
      </c>
      <c r="L66" s="64" t="str">
        <f t="shared" si="2"/>
        <v>Se calcula automáticamente</v>
      </c>
    </row>
    <row r="67" spans="1:12" ht="66" customHeight="1">
      <c r="A67" s="78">
        <v>162</v>
      </c>
      <c r="B67" s="74"/>
      <c r="C67" s="75"/>
      <c r="D67" s="72" t="s">
        <v>0</v>
      </c>
      <c r="E67" s="72" t="s">
        <v>0</v>
      </c>
      <c r="F67" s="82"/>
      <c r="G67" s="24"/>
      <c r="H67" s="73"/>
      <c r="I67" s="73"/>
      <c r="J67" s="79" t="str">
        <f t="shared" si="0"/>
        <v>Se calcula automáticamente</v>
      </c>
      <c r="K67" s="71" t="str">
        <f t="shared" si="1"/>
        <v>Se calcula automáticamente</v>
      </c>
      <c r="L67" s="64" t="str">
        <f t="shared" si="2"/>
        <v>Se calcula automáticamente</v>
      </c>
    </row>
    <row r="68" spans="1:12" ht="66" customHeight="1">
      <c r="A68" s="78">
        <v>163</v>
      </c>
      <c r="B68" s="74"/>
      <c r="C68" s="75"/>
      <c r="D68" s="72" t="s">
        <v>0</v>
      </c>
      <c r="E68" s="72" t="s">
        <v>0</v>
      </c>
      <c r="F68" s="82"/>
      <c r="G68" s="24"/>
      <c r="H68" s="73"/>
      <c r="I68" s="73"/>
      <c r="J68" s="79" t="str">
        <f t="shared" si="0"/>
        <v>Se calcula automáticamente</v>
      </c>
      <c r="K68" s="71" t="str">
        <f t="shared" si="1"/>
        <v>Se calcula automáticamente</v>
      </c>
      <c r="L68" s="64" t="str">
        <f t="shared" si="2"/>
        <v>Se calcula automáticamente</v>
      </c>
    </row>
    <row r="69" spans="1:12" ht="66" customHeight="1">
      <c r="A69" s="78">
        <v>164</v>
      </c>
      <c r="B69" s="74"/>
      <c r="C69" s="75"/>
      <c r="D69" s="72" t="s">
        <v>0</v>
      </c>
      <c r="E69" s="72" t="s">
        <v>0</v>
      </c>
      <c r="F69" s="82"/>
      <c r="G69" s="24"/>
      <c r="H69" s="73"/>
      <c r="I69" s="73"/>
      <c r="J69" s="79" t="str">
        <f t="shared" si="0"/>
        <v>Se calcula automáticamente</v>
      </c>
      <c r="K69" s="71" t="str">
        <f t="shared" si="1"/>
        <v>Se calcula automáticamente</v>
      </c>
      <c r="L69" s="64" t="str">
        <f t="shared" si="2"/>
        <v>Se calcula automáticamente</v>
      </c>
    </row>
    <row r="70" spans="1:12" ht="66" customHeight="1">
      <c r="A70" s="78">
        <v>165</v>
      </c>
      <c r="B70" s="74"/>
      <c r="C70" s="75"/>
      <c r="D70" s="72" t="s">
        <v>0</v>
      </c>
      <c r="E70" s="72" t="s">
        <v>0</v>
      </c>
      <c r="F70" s="82"/>
      <c r="G70" s="24"/>
      <c r="H70" s="73"/>
      <c r="I70" s="73"/>
      <c r="J70" s="79" t="str">
        <f t="shared" si="0"/>
        <v>Se calcula automáticamente</v>
      </c>
      <c r="K70" s="71" t="str">
        <f t="shared" si="1"/>
        <v>Se calcula automáticamente</v>
      </c>
      <c r="L70" s="64" t="str">
        <f t="shared" si="2"/>
        <v>Se calcula automáticamente</v>
      </c>
    </row>
    <row r="71" spans="1:12" ht="66" customHeight="1">
      <c r="A71" s="78">
        <v>166</v>
      </c>
      <c r="B71" s="74"/>
      <c r="C71" s="75"/>
      <c r="D71" s="72" t="s">
        <v>0</v>
      </c>
      <c r="E71" s="72" t="s">
        <v>0</v>
      </c>
      <c r="F71" s="82"/>
      <c r="G71" s="24"/>
      <c r="H71" s="73"/>
      <c r="I71" s="73"/>
      <c r="J71" s="79" t="str">
        <f t="shared" ref="J71:J105" si="3">IF(H71&gt;0,(+H71-I71),"Se calcula automáticamente")</f>
        <v>Se calcula automáticamente</v>
      </c>
      <c r="K71" s="71" t="str">
        <f t="shared" ref="K71:K105" si="4">IF(H71&gt;0,I71/H71,"Se calcula automáticamente")</f>
        <v>Se calcula automáticamente</v>
      </c>
      <c r="L71" s="64" t="str">
        <f t="shared" ref="L71:L105" si="5">IF(K71="Se calcula automáticamente","Se calcula automáticamente",IF(K71=0,"SIN EJECUTAR",IF(J71&gt;0,"EN EJECUCIÓN",IF(J71&lt;=0,"EJECUTADO"))))</f>
        <v>Se calcula automáticamente</v>
      </c>
    </row>
    <row r="72" spans="1:12" ht="66" customHeight="1">
      <c r="A72" s="78">
        <v>167</v>
      </c>
      <c r="B72" s="74"/>
      <c r="C72" s="75"/>
      <c r="D72" s="72" t="s">
        <v>0</v>
      </c>
      <c r="E72" s="72" t="s">
        <v>0</v>
      </c>
      <c r="F72" s="82"/>
      <c r="G72" s="24"/>
      <c r="H72" s="73"/>
      <c r="I72" s="73"/>
      <c r="J72" s="79" t="str">
        <f t="shared" si="3"/>
        <v>Se calcula automáticamente</v>
      </c>
      <c r="K72" s="71" t="str">
        <f t="shared" si="4"/>
        <v>Se calcula automáticamente</v>
      </c>
      <c r="L72" s="64" t="str">
        <f t="shared" si="5"/>
        <v>Se calcula automáticamente</v>
      </c>
    </row>
    <row r="73" spans="1:12" ht="66" customHeight="1">
      <c r="A73" s="78">
        <v>168</v>
      </c>
      <c r="B73" s="74"/>
      <c r="C73" s="75"/>
      <c r="D73" s="72" t="s">
        <v>0</v>
      </c>
      <c r="E73" s="72" t="s">
        <v>0</v>
      </c>
      <c r="F73" s="82"/>
      <c r="G73" s="24"/>
      <c r="H73" s="73"/>
      <c r="I73" s="73"/>
      <c r="J73" s="79" t="str">
        <f t="shared" si="3"/>
        <v>Se calcula automáticamente</v>
      </c>
      <c r="K73" s="71" t="str">
        <f t="shared" si="4"/>
        <v>Se calcula automáticamente</v>
      </c>
      <c r="L73" s="64" t="str">
        <f t="shared" si="5"/>
        <v>Se calcula automáticamente</v>
      </c>
    </row>
    <row r="74" spans="1:12" ht="66" customHeight="1">
      <c r="A74" s="78">
        <v>169</v>
      </c>
      <c r="B74" s="74"/>
      <c r="C74" s="75"/>
      <c r="D74" s="72" t="s">
        <v>0</v>
      </c>
      <c r="E74" s="72" t="s">
        <v>0</v>
      </c>
      <c r="F74" s="82"/>
      <c r="G74" s="24"/>
      <c r="H74" s="73"/>
      <c r="I74" s="73"/>
      <c r="J74" s="79" t="str">
        <f t="shared" si="3"/>
        <v>Se calcula automáticamente</v>
      </c>
      <c r="K74" s="71" t="str">
        <f t="shared" si="4"/>
        <v>Se calcula automáticamente</v>
      </c>
      <c r="L74" s="64" t="str">
        <f t="shared" si="5"/>
        <v>Se calcula automáticamente</v>
      </c>
    </row>
    <row r="75" spans="1:12" ht="66" customHeight="1">
      <c r="A75" s="78">
        <v>170</v>
      </c>
      <c r="B75" s="74"/>
      <c r="C75" s="75"/>
      <c r="D75" s="72" t="s">
        <v>0</v>
      </c>
      <c r="E75" s="72" t="s">
        <v>0</v>
      </c>
      <c r="F75" s="82"/>
      <c r="G75" s="24"/>
      <c r="H75" s="73"/>
      <c r="I75" s="73"/>
      <c r="J75" s="79" t="str">
        <f t="shared" si="3"/>
        <v>Se calcula automáticamente</v>
      </c>
      <c r="K75" s="71" t="str">
        <f t="shared" si="4"/>
        <v>Se calcula automáticamente</v>
      </c>
      <c r="L75" s="64" t="str">
        <f t="shared" si="5"/>
        <v>Se calcula automáticamente</v>
      </c>
    </row>
    <row r="76" spans="1:12" ht="66" customHeight="1">
      <c r="A76" s="78">
        <v>171</v>
      </c>
      <c r="B76" s="74"/>
      <c r="C76" s="75"/>
      <c r="D76" s="72" t="s">
        <v>0</v>
      </c>
      <c r="E76" s="72" t="s">
        <v>0</v>
      </c>
      <c r="F76" s="82"/>
      <c r="G76" s="24"/>
      <c r="H76" s="73"/>
      <c r="I76" s="73"/>
      <c r="J76" s="79" t="str">
        <f t="shared" si="3"/>
        <v>Se calcula automáticamente</v>
      </c>
      <c r="K76" s="71" t="str">
        <f t="shared" si="4"/>
        <v>Se calcula automáticamente</v>
      </c>
      <c r="L76" s="64" t="str">
        <f t="shared" si="5"/>
        <v>Se calcula automáticamente</v>
      </c>
    </row>
    <row r="77" spans="1:12" ht="66" customHeight="1">
      <c r="A77" s="78">
        <v>172</v>
      </c>
      <c r="B77" s="74"/>
      <c r="C77" s="75"/>
      <c r="D77" s="72" t="s">
        <v>0</v>
      </c>
      <c r="E77" s="72" t="s">
        <v>0</v>
      </c>
      <c r="F77" s="82"/>
      <c r="G77" s="24"/>
      <c r="H77" s="73"/>
      <c r="I77" s="73"/>
      <c r="J77" s="79" t="str">
        <f t="shared" si="3"/>
        <v>Se calcula automáticamente</v>
      </c>
      <c r="K77" s="71" t="str">
        <f t="shared" si="4"/>
        <v>Se calcula automáticamente</v>
      </c>
      <c r="L77" s="64" t="str">
        <f t="shared" si="5"/>
        <v>Se calcula automáticamente</v>
      </c>
    </row>
    <row r="78" spans="1:12" ht="66" customHeight="1">
      <c r="A78" s="78">
        <v>173</v>
      </c>
      <c r="B78" s="74"/>
      <c r="C78" s="75"/>
      <c r="D78" s="72" t="s">
        <v>0</v>
      </c>
      <c r="E78" s="72" t="s">
        <v>0</v>
      </c>
      <c r="F78" s="82"/>
      <c r="G78" s="24"/>
      <c r="H78" s="73"/>
      <c r="I78" s="73"/>
      <c r="J78" s="79" t="str">
        <f t="shared" si="3"/>
        <v>Se calcula automáticamente</v>
      </c>
      <c r="K78" s="71" t="str">
        <f t="shared" si="4"/>
        <v>Se calcula automáticamente</v>
      </c>
      <c r="L78" s="64" t="str">
        <f t="shared" si="5"/>
        <v>Se calcula automáticamente</v>
      </c>
    </row>
    <row r="79" spans="1:12" ht="66" customHeight="1">
      <c r="A79" s="78">
        <v>174</v>
      </c>
      <c r="B79" s="74"/>
      <c r="C79" s="75"/>
      <c r="D79" s="72" t="s">
        <v>0</v>
      </c>
      <c r="E79" s="72" t="s">
        <v>0</v>
      </c>
      <c r="F79" s="82"/>
      <c r="G79" s="24"/>
      <c r="H79" s="73"/>
      <c r="I79" s="73"/>
      <c r="J79" s="79" t="str">
        <f t="shared" si="3"/>
        <v>Se calcula automáticamente</v>
      </c>
      <c r="K79" s="71" t="str">
        <f t="shared" si="4"/>
        <v>Se calcula automáticamente</v>
      </c>
      <c r="L79" s="64" t="str">
        <f t="shared" si="5"/>
        <v>Se calcula automáticamente</v>
      </c>
    </row>
    <row r="80" spans="1:12" ht="66" customHeight="1">
      <c r="A80" s="78">
        <v>175</v>
      </c>
      <c r="B80" s="74"/>
      <c r="C80" s="75"/>
      <c r="D80" s="72" t="s">
        <v>0</v>
      </c>
      <c r="E80" s="72" t="s">
        <v>0</v>
      </c>
      <c r="F80" s="82"/>
      <c r="G80" s="24"/>
      <c r="H80" s="73"/>
      <c r="I80" s="73"/>
      <c r="J80" s="79" t="str">
        <f t="shared" si="3"/>
        <v>Se calcula automáticamente</v>
      </c>
      <c r="K80" s="71" t="str">
        <f t="shared" si="4"/>
        <v>Se calcula automáticamente</v>
      </c>
      <c r="L80" s="64" t="str">
        <f t="shared" si="5"/>
        <v>Se calcula automáticamente</v>
      </c>
    </row>
    <row r="81" spans="1:12" ht="66" customHeight="1">
      <c r="A81" s="78">
        <v>176</v>
      </c>
      <c r="B81" s="74"/>
      <c r="C81" s="75"/>
      <c r="D81" s="72" t="s">
        <v>0</v>
      </c>
      <c r="E81" s="72" t="s">
        <v>0</v>
      </c>
      <c r="F81" s="82"/>
      <c r="G81" s="24"/>
      <c r="H81" s="73"/>
      <c r="I81" s="73"/>
      <c r="J81" s="79" t="str">
        <f t="shared" si="3"/>
        <v>Se calcula automáticamente</v>
      </c>
      <c r="K81" s="71" t="str">
        <f t="shared" si="4"/>
        <v>Se calcula automáticamente</v>
      </c>
      <c r="L81" s="64" t="str">
        <f t="shared" si="5"/>
        <v>Se calcula automáticamente</v>
      </c>
    </row>
    <row r="82" spans="1:12" ht="66" customHeight="1">
      <c r="A82" s="78">
        <v>177</v>
      </c>
      <c r="B82" s="74"/>
      <c r="C82" s="75"/>
      <c r="D82" s="72" t="s">
        <v>0</v>
      </c>
      <c r="E82" s="72" t="s">
        <v>0</v>
      </c>
      <c r="F82" s="82"/>
      <c r="G82" s="24"/>
      <c r="H82" s="73"/>
      <c r="I82" s="73"/>
      <c r="J82" s="79" t="str">
        <f t="shared" si="3"/>
        <v>Se calcula automáticamente</v>
      </c>
      <c r="K82" s="71" t="str">
        <f t="shared" si="4"/>
        <v>Se calcula automáticamente</v>
      </c>
      <c r="L82" s="64" t="str">
        <f t="shared" si="5"/>
        <v>Se calcula automáticamente</v>
      </c>
    </row>
    <row r="83" spans="1:12" ht="66" customHeight="1">
      <c r="A83" s="78">
        <v>178</v>
      </c>
      <c r="B83" s="74"/>
      <c r="C83" s="75"/>
      <c r="D83" s="72" t="s">
        <v>0</v>
      </c>
      <c r="E83" s="72" t="s">
        <v>0</v>
      </c>
      <c r="F83" s="82"/>
      <c r="G83" s="24"/>
      <c r="H83" s="73"/>
      <c r="I83" s="73"/>
      <c r="J83" s="79" t="str">
        <f t="shared" si="3"/>
        <v>Se calcula automáticamente</v>
      </c>
      <c r="K83" s="71" t="str">
        <f t="shared" si="4"/>
        <v>Se calcula automáticamente</v>
      </c>
      <c r="L83" s="64" t="str">
        <f t="shared" si="5"/>
        <v>Se calcula automáticamente</v>
      </c>
    </row>
    <row r="84" spans="1:12" ht="66" customHeight="1">
      <c r="A84" s="78">
        <v>179</v>
      </c>
      <c r="B84" s="74"/>
      <c r="C84" s="75"/>
      <c r="D84" s="72" t="s">
        <v>0</v>
      </c>
      <c r="E84" s="72" t="s">
        <v>0</v>
      </c>
      <c r="F84" s="82"/>
      <c r="G84" s="24"/>
      <c r="H84" s="73"/>
      <c r="I84" s="73"/>
      <c r="J84" s="79" t="str">
        <f t="shared" si="3"/>
        <v>Se calcula automáticamente</v>
      </c>
      <c r="K84" s="71" t="str">
        <f t="shared" si="4"/>
        <v>Se calcula automáticamente</v>
      </c>
      <c r="L84" s="64" t="str">
        <f t="shared" si="5"/>
        <v>Se calcula automáticamente</v>
      </c>
    </row>
    <row r="85" spans="1:12" ht="66" customHeight="1">
      <c r="A85" s="78">
        <v>180</v>
      </c>
      <c r="B85" s="74"/>
      <c r="C85" s="75"/>
      <c r="D85" s="72" t="s">
        <v>0</v>
      </c>
      <c r="E85" s="72" t="s">
        <v>0</v>
      </c>
      <c r="F85" s="82"/>
      <c r="G85" s="24"/>
      <c r="H85" s="73"/>
      <c r="I85" s="73"/>
      <c r="J85" s="79" t="str">
        <f t="shared" si="3"/>
        <v>Se calcula automáticamente</v>
      </c>
      <c r="K85" s="71" t="str">
        <f t="shared" si="4"/>
        <v>Se calcula automáticamente</v>
      </c>
      <c r="L85" s="64" t="str">
        <f t="shared" si="5"/>
        <v>Se calcula automáticamente</v>
      </c>
    </row>
    <row r="86" spans="1:12" ht="66" customHeight="1">
      <c r="A86" s="78">
        <v>181</v>
      </c>
      <c r="B86" s="74"/>
      <c r="C86" s="75"/>
      <c r="D86" s="72" t="s">
        <v>0</v>
      </c>
      <c r="E86" s="72" t="s">
        <v>0</v>
      </c>
      <c r="F86" s="82"/>
      <c r="G86" s="24"/>
      <c r="H86" s="73"/>
      <c r="I86" s="73"/>
      <c r="J86" s="79" t="str">
        <f t="shared" si="3"/>
        <v>Se calcula automáticamente</v>
      </c>
      <c r="K86" s="71" t="str">
        <f t="shared" si="4"/>
        <v>Se calcula automáticamente</v>
      </c>
      <c r="L86" s="64" t="str">
        <f t="shared" si="5"/>
        <v>Se calcula automáticamente</v>
      </c>
    </row>
    <row r="87" spans="1:12" ht="66" customHeight="1">
      <c r="A87" s="78">
        <v>182</v>
      </c>
      <c r="B87" s="74"/>
      <c r="C87" s="75"/>
      <c r="D87" s="72" t="s">
        <v>0</v>
      </c>
      <c r="E87" s="72" t="s">
        <v>0</v>
      </c>
      <c r="F87" s="82"/>
      <c r="G87" s="24"/>
      <c r="H87" s="73"/>
      <c r="I87" s="73"/>
      <c r="J87" s="79" t="str">
        <f t="shared" si="3"/>
        <v>Se calcula automáticamente</v>
      </c>
      <c r="K87" s="71" t="str">
        <f t="shared" si="4"/>
        <v>Se calcula automáticamente</v>
      </c>
      <c r="L87" s="64" t="str">
        <f t="shared" si="5"/>
        <v>Se calcula automáticamente</v>
      </c>
    </row>
    <row r="88" spans="1:12" ht="66" customHeight="1">
      <c r="A88" s="78">
        <v>183</v>
      </c>
      <c r="B88" s="74"/>
      <c r="C88" s="75"/>
      <c r="D88" s="72" t="s">
        <v>0</v>
      </c>
      <c r="E88" s="72" t="s">
        <v>0</v>
      </c>
      <c r="F88" s="82"/>
      <c r="G88" s="24"/>
      <c r="H88" s="73"/>
      <c r="I88" s="73"/>
      <c r="J88" s="79" t="str">
        <f t="shared" si="3"/>
        <v>Se calcula automáticamente</v>
      </c>
      <c r="K88" s="71" t="str">
        <f t="shared" si="4"/>
        <v>Se calcula automáticamente</v>
      </c>
      <c r="L88" s="64" t="str">
        <f t="shared" si="5"/>
        <v>Se calcula automáticamente</v>
      </c>
    </row>
    <row r="89" spans="1:12" ht="66" customHeight="1">
      <c r="A89" s="78">
        <v>184</v>
      </c>
      <c r="B89" s="74"/>
      <c r="C89" s="75"/>
      <c r="D89" s="72" t="s">
        <v>0</v>
      </c>
      <c r="E89" s="72" t="s">
        <v>0</v>
      </c>
      <c r="F89" s="82"/>
      <c r="G89" s="24"/>
      <c r="H89" s="73"/>
      <c r="I89" s="73"/>
      <c r="J89" s="79" t="str">
        <f t="shared" si="3"/>
        <v>Se calcula automáticamente</v>
      </c>
      <c r="K89" s="71" t="str">
        <f t="shared" si="4"/>
        <v>Se calcula automáticamente</v>
      </c>
      <c r="L89" s="64" t="str">
        <f t="shared" si="5"/>
        <v>Se calcula automáticamente</v>
      </c>
    </row>
    <row r="90" spans="1:12" ht="66" customHeight="1">
      <c r="A90" s="78">
        <v>185</v>
      </c>
      <c r="B90" s="74"/>
      <c r="C90" s="75"/>
      <c r="D90" s="72" t="s">
        <v>0</v>
      </c>
      <c r="E90" s="72" t="s">
        <v>0</v>
      </c>
      <c r="F90" s="82"/>
      <c r="G90" s="24"/>
      <c r="H90" s="73"/>
      <c r="I90" s="73"/>
      <c r="J90" s="79" t="str">
        <f t="shared" si="3"/>
        <v>Se calcula automáticamente</v>
      </c>
      <c r="K90" s="71" t="str">
        <f t="shared" si="4"/>
        <v>Se calcula automáticamente</v>
      </c>
      <c r="L90" s="64" t="str">
        <f t="shared" si="5"/>
        <v>Se calcula automáticamente</v>
      </c>
    </row>
    <row r="91" spans="1:12" ht="66" customHeight="1">
      <c r="A91" s="78">
        <v>186</v>
      </c>
      <c r="B91" s="74"/>
      <c r="C91" s="75"/>
      <c r="D91" s="72" t="s">
        <v>0</v>
      </c>
      <c r="E91" s="72" t="s">
        <v>0</v>
      </c>
      <c r="F91" s="82"/>
      <c r="G91" s="24"/>
      <c r="H91" s="73"/>
      <c r="I91" s="73"/>
      <c r="J91" s="79" t="str">
        <f t="shared" si="3"/>
        <v>Se calcula automáticamente</v>
      </c>
      <c r="K91" s="71" t="str">
        <f t="shared" si="4"/>
        <v>Se calcula automáticamente</v>
      </c>
      <c r="L91" s="64" t="str">
        <f t="shared" si="5"/>
        <v>Se calcula automáticamente</v>
      </c>
    </row>
    <row r="92" spans="1:12" ht="66" customHeight="1">
      <c r="A92" s="78">
        <v>187</v>
      </c>
      <c r="B92" s="74"/>
      <c r="C92" s="75"/>
      <c r="D92" s="72" t="s">
        <v>0</v>
      </c>
      <c r="E92" s="72" t="s">
        <v>0</v>
      </c>
      <c r="F92" s="82"/>
      <c r="G92" s="24"/>
      <c r="H92" s="73"/>
      <c r="I92" s="73"/>
      <c r="J92" s="79" t="str">
        <f t="shared" si="3"/>
        <v>Se calcula automáticamente</v>
      </c>
      <c r="K92" s="71" t="str">
        <f t="shared" si="4"/>
        <v>Se calcula automáticamente</v>
      </c>
      <c r="L92" s="64" t="str">
        <f t="shared" si="5"/>
        <v>Se calcula automáticamente</v>
      </c>
    </row>
    <row r="93" spans="1:12" ht="66" customHeight="1">
      <c r="A93" s="78">
        <v>188</v>
      </c>
      <c r="B93" s="74"/>
      <c r="C93" s="75"/>
      <c r="D93" s="72" t="s">
        <v>0</v>
      </c>
      <c r="E93" s="72" t="s">
        <v>0</v>
      </c>
      <c r="F93" s="82"/>
      <c r="G93" s="24"/>
      <c r="H93" s="73"/>
      <c r="I93" s="73"/>
      <c r="J93" s="79" t="str">
        <f t="shared" si="3"/>
        <v>Se calcula automáticamente</v>
      </c>
      <c r="K93" s="71" t="str">
        <f t="shared" si="4"/>
        <v>Se calcula automáticamente</v>
      </c>
      <c r="L93" s="64" t="str">
        <f t="shared" si="5"/>
        <v>Se calcula automáticamente</v>
      </c>
    </row>
    <row r="94" spans="1:12" ht="66" customHeight="1">
      <c r="A94" s="78">
        <v>189</v>
      </c>
      <c r="B94" s="74"/>
      <c r="C94" s="75"/>
      <c r="D94" s="72" t="s">
        <v>0</v>
      </c>
      <c r="E94" s="72" t="s">
        <v>0</v>
      </c>
      <c r="F94" s="82"/>
      <c r="G94" s="24"/>
      <c r="H94" s="73"/>
      <c r="I94" s="73"/>
      <c r="J94" s="79" t="str">
        <f t="shared" si="3"/>
        <v>Se calcula automáticamente</v>
      </c>
      <c r="K94" s="71" t="str">
        <f t="shared" si="4"/>
        <v>Se calcula automáticamente</v>
      </c>
      <c r="L94" s="64" t="str">
        <f t="shared" si="5"/>
        <v>Se calcula automáticamente</v>
      </c>
    </row>
    <row r="95" spans="1:12" ht="66" customHeight="1">
      <c r="A95" s="78">
        <v>190</v>
      </c>
      <c r="B95" s="74"/>
      <c r="C95" s="75"/>
      <c r="D95" s="72" t="s">
        <v>0</v>
      </c>
      <c r="E95" s="72" t="s">
        <v>0</v>
      </c>
      <c r="F95" s="82"/>
      <c r="G95" s="24"/>
      <c r="H95" s="73"/>
      <c r="I95" s="73"/>
      <c r="J95" s="79" t="str">
        <f t="shared" si="3"/>
        <v>Se calcula automáticamente</v>
      </c>
      <c r="K95" s="71" t="str">
        <f t="shared" si="4"/>
        <v>Se calcula automáticamente</v>
      </c>
      <c r="L95" s="64" t="str">
        <f t="shared" si="5"/>
        <v>Se calcula automáticamente</v>
      </c>
    </row>
    <row r="96" spans="1:12" ht="66" customHeight="1">
      <c r="A96" s="78">
        <v>191</v>
      </c>
      <c r="B96" s="74"/>
      <c r="C96" s="75"/>
      <c r="D96" s="72" t="s">
        <v>0</v>
      </c>
      <c r="E96" s="72" t="s">
        <v>0</v>
      </c>
      <c r="F96" s="82"/>
      <c r="G96" s="24"/>
      <c r="H96" s="73"/>
      <c r="I96" s="73"/>
      <c r="J96" s="79" t="str">
        <f t="shared" si="3"/>
        <v>Se calcula automáticamente</v>
      </c>
      <c r="K96" s="71" t="str">
        <f t="shared" si="4"/>
        <v>Se calcula automáticamente</v>
      </c>
      <c r="L96" s="64" t="str">
        <f t="shared" si="5"/>
        <v>Se calcula automáticamente</v>
      </c>
    </row>
    <row r="97" spans="1:12" ht="66" customHeight="1">
      <c r="A97" s="78">
        <v>192</v>
      </c>
      <c r="B97" s="74"/>
      <c r="C97" s="75"/>
      <c r="D97" s="72" t="s">
        <v>0</v>
      </c>
      <c r="E97" s="72" t="s">
        <v>0</v>
      </c>
      <c r="F97" s="82"/>
      <c r="G97" s="24"/>
      <c r="H97" s="73"/>
      <c r="I97" s="73"/>
      <c r="J97" s="79" t="str">
        <f t="shared" si="3"/>
        <v>Se calcula automáticamente</v>
      </c>
      <c r="K97" s="71" t="str">
        <f t="shared" si="4"/>
        <v>Se calcula automáticamente</v>
      </c>
      <c r="L97" s="64" t="str">
        <f t="shared" si="5"/>
        <v>Se calcula automáticamente</v>
      </c>
    </row>
    <row r="98" spans="1:12" ht="66" customHeight="1">
      <c r="A98" s="78">
        <v>193</v>
      </c>
      <c r="B98" s="74"/>
      <c r="C98" s="75"/>
      <c r="D98" s="72" t="s">
        <v>0</v>
      </c>
      <c r="E98" s="72" t="s">
        <v>0</v>
      </c>
      <c r="F98" s="82"/>
      <c r="G98" s="24"/>
      <c r="H98" s="73"/>
      <c r="I98" s="73"/>
      <c r="J98" s="79" t="str">
        <f t="shared" si="3"/>
        <v>Se calcula automáticamente</v>
      </c>
      <c r="K98" s="71" t="str">
        <f t="shared" si="4"/>
        <v>Se calcula automáticamente</v>
      </c>
      <c r="L98" s="64" t="str">
        <f t="shared" si="5"/>
        <v>Se calcula automáticamente</v>
      </c>
    </row>
    <row r="99" spans="1:12" ht="66" customHeight="1">
      <c r="A99" s="78">
        <v>194</v>
      </c>
      <c r="B99" s="74"/>
      <c r="C99" s="75"/>
      <c r="D99" s="72" t="s">
        <v>0</v>
      </c>
      <c r="E99" s="72" t="s">
        <v>0</v>
      </c>
      <c r="F99" s="82"/>
      <c r="G99" s="24"/>
      <c r="H99" s="73"/>
      <c r="I99" s="73"/>
      <c r="J99" s="79" t="str">
        <f t="shared" si="3"/>
        <v>Se calcula automáticamente</v>
      </c>
      <c r="K99" s="71" t="str">
        <f t="shared" si="4"/>
        <v>Se calcula automáticamente</v>
      </c>
      <c r="L99" s="64" t="str">
        <f t="shared" si="5"/>
        <v>Se calcula automáticamente</v>
      </c>
    </row>
    <row r="100" spans="1:12" ht="66" customHeight="1">
      <c r="A100" s="78">
        <v>195</v>
      </c>
      <c r="B100" s="74"/>
      <c r="C100" s="75"/>
      <c r="D100" s="72" t="s">
        <v>0</v>
      </c>
      <c r="E100" s="72" t="s">
        <v>0</v>
      </c>
      <c r="F100" s="82"/>
      <c r="G100" s="24"/>
      <c r="H100" s="73"/>
      <c r="I100" s="73"/>
      <c r="J100" s="79" t="str">
        <f t="shared" si="3"/>
        <v>Se calcula automáticamente</v>
      </c>
      <c r="K100" s="71" t="str">
        <f t="shared" si="4"/>
        <v>Se calcula automáticamente</v>
      </c>
      <c r="L100" s="64" t="str">
        <f t="shared" si="5"/>
        <v>Se calcula automáticamente</v>
      </c>
    </row>
    <row r="101" spans="1:12" ht="66" customHeight="1">
      <c r="A101" s="78">
        <v>196</v>
      </c>
      <c r="B101" s="74"/>
      <c r="C101" s="75"/>
      <c r="D101" s="72" t="s">
        <v>0</v>
      </c>
      <c r="E101" s="72" t="s">
        <v>0</v>
      </c>
      <c r="F101" s="82"/>
      <c r="G101" s="24"/>
      <c r="H101" s="73"/>
      <c r="I101" s="73"/>
      <c r="J101" s="79" t="str">
        <f t="shared" si="3"/>
        <v>Se calcula automáticamente</v>
      </c>
      <c r="K101" s="71" t="str">
        <f t="shared" si="4"/>
        <v>Se calcula automáticamente</v>
      </c>
      <c r="L101" s="64" t="str">
        <f t="shared" si="5"/>
        <v>Se calcula automáticamente</v>
      </c>
    </row>
    <row r="102" spans="1:12" ht="66" customHeight="1">
      <c r="A102" s="78">
        <v>197</v>
      </c>
      <c r="B102" s="74"/>
      <c r="C102" s="75"/>
      <c r="D102" s="72" t="s">
        <v>0</v>
      </c>
      <c r="E102" s="72" t="s">
        <v>0</v>
      </c>
      <c r="F102" s="82"/>
      <c r="G102" s="24"/>
      <c r="H102" s="73"/>
      <c r="I102" s="73"/>
      <c r="J102" s="79" t="str">
        <f t="shared" si="3"/>
        <v>Se calcula automáticamente</v>
      </c>
      <c r="K102" s="71" t="str">
        <f t="shared" si="4"/>
        <v>Se calcula automáticamente</v>
      </c>
      <c r="L102" s="64" t="str">
        <f t="shared" si="5"/>
        <v>Se calcula automáticamente</v>
      </c>
    </row>
    <row r="103" spans="1:12" ht="66" customHeight="1">
      <c r="A103" s="78">
        <v>198</v>
      </c>
      <c r="B103" s="74"/>
      <c r="C103" s="75"/>
      <c r="D103" s="72" t="s">
        <v>0</v>
      </c>
      <c r="E103" s="72" t="s">
        <v>0</v>
      </c>
      <c r="F103" s="82"/>
      <c r="G103" s="24"/>
      <c r="H103" s="73"/>
      <c r="I103" s="73"/>
      <c r="J103" s="79" t="str">
        <f t="shared" si="3"/>
        <v>Se calcula automáticamente</v>
      </c>
      <c r="K103" s="71" t="str">
        <f t="shared" si="4"/>
        <v>Se calcula automáticamente</v>
      </c>
      <c r="L103" s="64" t="str">
        <f t="shared" si="5"/>
        <v>Se calcula automáticamente</v>
      </c>
    </row>
    <row r="104" spans="1:12" ht="66" customHeight="1">
      <c r="A104" s="78">
        <v>199</v>
      </c>
      <c r="B104" s="74"/>
      <c r="C104" s="75"/>
      <c r="D104" s="72" t="s">
        <v>0</v>
      </c>
      <c r="E104" s="72" t="s">
        <v>0</v>
      </c>
      <c r="F104" s="82"/>
      <c r="G104" s="24"/>
      <c r="H104" s="73"/>
      <c r="I104" s="73"/>
      <c r="J104" s="79" t="str">
        <f t="shared" si="3"/>
        <v>Se calcula automáticamente</v>
      </c>
      <c r="K104" s="71" t="str">
        <f t="shared" si="4"/>
        <v>Se calcula automáticamente</v>
      </c>
      <c r="L104" s="64" t="str">
        <f t="shared" si="5"/>
        <v>Se calcula automáticamente</v>
      </c>
    </row>
    <row r="105" spans="1:12" ht="66" customHeight="1">
      <c r="A105" s="78">
        <v>200</v>
      </c>
      <c r="B105" s="74"/>
      <c r="C105" s="75"/>
      <c r="D105" s="72" t="s">
        <v>0</v>
      </c>
      <c r="E105" s="72" t="s">
        <v>0</v>
      </c>
      <c r="F105" s="82"/>
      <c r="G105" s="24"/>
      <c r="H105" s="73"/>
      <c r="I105" s="73"/>
      <c r="J105" s="79" t="str">
        <f t="shared" si="3"/>
        <v>Se calcula automáticamente</v>
      </c>
      <c r="K105" s="71" t="str">
        <f t="shared" si="4"/>
        <v>Se calcula automáticamente</v>
      </c>
      <c r="L105" s="64" t="str">
        <f t="shared" si="5"/>
        <v>Se calcula automáticamente</v>
      </c>
    </row>
  </sheetData>
  <sheetProtection formatRows="0" selectLockedCells="1"/>
  <mergeCells count="15">
    <mergeCell ref="A1:L1"/>
    <mergeCell ref="A2:C2"/>
    <mergeCell ref="D2:L2"/>
    <mergeCell ref="A3:L3"/>
    <mergeCell ref="A4:B5"/>
    <mergeCell ref="C4:C5"/>
    <mergeCell ref="D4:D5"/>
    <mergeCell ref="E4:E5"/>
    <mergeCell ref="F4:F5"/>
    <mergeCell ref="G4:G5"/>
    <mergeCell ref="H4:H5"/>
    <mergeCell ref="I4:I5"/>
    <mergeCell ref="J4:J5"/>
    <mergeCell ref="K4:K5"/>
    <mergeCell ref="L4:L5"/>
  </mergeCells>
  <phoneticPr fontId="19" type="noConversion"/>
  <conditionalFormatting sqref="D6:E105">
    <cfRule type="containsText" dxfId="4" priority="2" operator="containsText" text="Seleccione">
      <formula>NOT(ISERROR(SEARCH("Seleccione",D6)))</formula>
    </cfRule>
  </conditionalFormatting>
  <conditionalFormatting sqref="J6:L105">
    <cfRule type="containsText" dxfId="3" priority="1" operator="containsText" text="Se calcula automáticamente">
      <formula>NOT(ISERROR(SEARCH("Se calcula automáticamente",J6)))</formula>
    </cfRule>
  </conditionalFormatting>
  <conditionalFormatting sqref="L6:L105">
    <cfRule type="containsText" dxfId="2" priority="3" operator="containsText" text="EN EJECUCIÓN">
      <formula>NOT(ISERROR(SEARCH("EN EJECUCIÓN",L6)))</formula>
    </cfRule>
    <cfRule type="containsText" dxfId="1" priority="4" operator="containsText" text="SIN EJECUTAR">
      <formula>NOT(ISERROR(SEARCH("SIN EJECUTAR",L6)))</formula>
    </cfRule>
    <cfRule type="containsText" dxfId="0" priority="5" operator="containsText" text="EJECUTADO">
      <formula>NOT(ISERROR(SEARCH("EJECUTADO",L6)))</formula>
    </cfRule>
  </conditionalFormatting>
  <dataValidations count="7">
    <dataValidation type="decimal" operator="greaterThanOrEqual" allowBlank="1" showInputMessage="1" showErrorMessage="1" error="La celda solo permite diligenciar números mayores a cero. Separe los decimales con un punto." prompt="Diligencie el valor ejecutado del proyecto según la Unidad de Medida indicada. Ejemplo: 15 (Km), 1.200.000.000 (COP), etc." sqref="I6:I105" xr:uid="{A053AF7F-FD4C-4BBB-9106-B712522C6DA8}">
      <formula1>0</formula1>
    </dataValidation>
    <dataValidation type="decimal" operator="greaterThanOrEqual" allowBlank="1" showInputMessage="1" showErrorMessage="1" error="La celda solo permite diligenciar números mayores a cero. Separe los decimales con un punto." prompt="Diligencie la meta del proyecto según la Unidad de Medida indicada. Ejemplo: 15 (Km), 1.200.000.000 (COP), etc." sqref="H6:H105" xr:uid="{BD898FD8-D477-4F0E-9FD5-0A5DF6A4B277}">
      <formula1>0</formula1>
    </dataValidation>
    <dataValidation allowBlank="1" showInputMessage="1" error="Seleccione de la lista desplegable" prompt="Respuesta abierta" sqref="F6:F105" xr:uid="{4589DDC6-5410-4289-92DE-2AF6317B16AF}"/>
    <dataValidation allowBlank="1" sqref="A4 C4:L4" xr:uid="{142AED59-8C5A-47EA-9895-06DA90F1866D}"/>
    <dataValidation allowBlank="1" showInputMessage="1" prompt="Diligencie la Unidad de Medida del proyecto. Ejemplo: Km, HA, m2, COP, Ud, etc." sqref="G6:G105" xr:uid="{66533A74-AA1E-4EE8-8408-AF751DC091FD}"/>
    <dataValidation allowBlank="1" showInputMessage="1" prompt="Respuesta abierta" sqref="C6:C105" xr:uid="{08E5AE27-C82B-4BB5-9973-9AD4E2D57EC6}"/>
    <dataValidation allowBlank="1" showInputMessage="1" showErrorMessage="1" prompt="Respuesta abierta" sqref="B6:B105" xr:uid="{2E9827E0-FD15-4CCA-87FF-CB00335B96C6}"/>
  </dataValidations>
  <pageMargins left="0.23622047244094491" right="0.23622047244094491" top="0.23622047244094491" bottom="0.23622047244094491" header="0.31496062992125984" footer="0.31496062992125984"/>
  <pageSetup scale="4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Seleccione de la lista desplegable" prompt="Seleccione" xr:uid="{36FA1ECE-3F57-49AB-820B-90423C823C77}">
          <x14:formula1>
            <xm:f>'Desplegables SyE'!$A$5:$I$5</xm:f>
          </x14:formula1>
          <xm:sqref>E6:E105</xm:sqref>
        </x14:dataValidation>
        <x14:dataValidation type="list" allowBlank="1" showInputMessage="1" showErrorMessage="1" error="Seleccione de la lista desplegable" prompt="Seleccione" xr:uid="{4BEF6B9B-5DA3-4B25-A9B6-54F9D54000E2}">
          <x14:formula1>
            <xm:f>'Desplegables SyE'!$A$3:$D$3</xm:f>
          </x14:formula1>
          <xm:sqref>D6:D105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1921-570A-4B3A-8121-AC6453A059DB}">
  <dimension ref="A1:Y15"/>
  <sheetViews>
    <sheetView workbookViewId="0">
      <selection activeCell="A15" sqref="A15:C15"/>
    </sheetView>
  </sheetViews>
  <sheetFormatPr baseColWidth="10" defaultColWidth="11.453125" defaultRowHeight="14.5"/>
  <sheetData>
    <row r="1" spans="1:25">
      <c r="A1" s="13" t="s">
        <v>1066</v>
      </c>
    </row>
    <row r="2" spans="1:25">
      <c r="A2" s="13" t="s">
        <v>1067</v>
      </c>
    </row>
    <row r="3" spans="1:25">
      <c r="A3" t="s">
        <v>0</v>
      </c>
    </row>
    <row r="5" spans="1:25" ht="34.5">
      <c r="A5" t="s">
        <v>0</v>
      </c>
      <c r="B5" s="27" t="s">
        <v>1068</v>
      </c>
      <c r="C5" s="27" t="s">
        <v>1069</v>
      </c>
      <c r="D5" s="27" t="s">
        <v>1070</v>
      </c>
      <c r="E5" s="27" t="s">
        <v>1071</v>
      </c>
      <c r="F5" s="27" t="s">
        <v>1072</v>
      </c>
      <c r="G5" s="27" t="s">
        <v>1073</v>
      </c>
      <c r="H5" s="27" t="s">
        <v>1074</v>
      </c>
      <c r="I5" s="27" t="s">
        <v>1075</v>
      </c>
      <c r="J5" s="27" t="s">
        <v>1076</v>
      </c>
      <c r="K5" s="27" t="s">
        <v>1077</v>
      </c>
    </row>
    <row r="7" spans="1:25" ht="23">
      <c r="A7" t="s">
        <v>0</v>
      </c>
      <c r="B7" s="27" t="s">
        <v>1078</v>
      </c>
      <c r="C7" s="27" t="s">
        <v>1079</v>
      </c>
      <c r="D7" s="27" t="s">
        <v>1080</v>
      </c>
      <c r="E7" s="27" t="s">
        <v>1081</v>
      </c>
      <c r="F7" s="27" t="s">
        <v>1082</v>
      </c>
      <c r="G7" s="27" t="s">
        <v>1083</v>
      </c>
      <c r="H7" s="27" t="s">
        <v>1084</v>
      </c>
      <c r="I7" s="27" t="s">
        <v>1085</v>
      </c>
      <c r="J7" s="27" t="s">
        <v>1086</v>
      </c>
      <c r="K7" s="27" t="s">
        <v>1087</v>
      </c>
      <c r="L7" s="27" t="s">
        <v>1088</v>
      </c>
    </row>
    <row r="9" spans="1:25">
      <c r="A9" t="s">
        <v>0</v>
      </c>
      <c r="B9" s="27" t="s">
        <v>1089</v>
      </c>
      <c r="C9" s="27" t="s">
        <v>1090</v>
      </c>
      <c r="D9" s="27" t="s">
        <v>1091</v>
      </c>
      <c r="E9" s="27" t="s">
        <v>1092</v>
      </c>
      <c r="F9" s="27" t="s">
        <v>1093</v>
      </c>
      <c r="G9" s="27" t="s">
        <v>1094</v>
      </c>
      <c r="H9" s="27" t="s">
        <v>1095</v>
      </c>
      <c r="I9" s="27" t="s">
        <v>1096</v>
      </c>
      <c r="J9" s="27" t="s">
        <v>1097</v>
      </c>
      <c r="K9" s="27" t="s">
        <v>1098</v>
      </c>
      <c r="L9" s="27" t="s">
        <v>1099</v>
      </c>
      <c r="M9" s="27" t="s">
        <v>1100</v>
      </c>
      <c r="N9" s="27" t="s">
        <v>1101</v>
      </c>
      <c r="O9" s="27" t="s">
        <v>1102</v>
      </c>
      <c r="P9" s="27" t="s">
        <v>1103</v>
      </c>
      <c r="Q9" s="27" t="s">
        <v>1104</v>
      </c>
      <c r="R9" s="27" t="s">
        <v>1105</v>
      </c>
      <c r="S9" s="27" t="s">
        <v>1106</v>
      </c>
      <c r="T9" s="27" t="s">
        <v>1107</v>
      </c>
      <c r="U9" s="27" t="s">
        <v>1108</v>
      </c>
      <c r="V9" s="27" t="s">
        <v>1109</v>
      </c>
      <c r="W9" s="27" t="s">
        <v>1110</v>
      </c>
      <c r="X9" s="27" t="s">
        <v>1111</v>
      </c>
      <c r="Y9" s="27" t="s">
        <v>1112</v>
      </c>
    </row>
    <row r="11" spans="1:25" ht="34.5">
      <c r="A11" t="s">
        <v>0</v>
      </c>
      <c r="B11" s="27" t="s">
        <v>1113</v>
      </c>
      <c r="C11" s="27" t="s">
        <v>1114</v>
      </c>
      <c r="D11" s="27" t="s">
        <v>1115</v>
      </c>
      <c r="E11" s="28" t="s">
        <v>1116</v>
      </c>
    </row>
    <row r="13" spans="1:25" ht="23">
      <c r="A13" s="27" t="s">
        <v>1117</v>
      </c>
      <c r="B13" s="27" t="s">
        <v>1118</v>
      </c>
    </row>
    <row r="15" spans="1:25" ht="23">
      <c r="A15" s="27" t="s">
        <v>1119</v>
      </c>
      <c r="B15" s="27" t="s">
        <v>1120</v>
      </c>
      <c r="C15" s="27" t="s">
        <v>1121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1A26-4A26-4C12-878E-BF23579BACA8}">
  <dimension ref="A2:K13"/>
  <sheetViews>
    <sheetView workbookViewId="0">
      <selection activeCell="B13" sqref="B13:E13"/>
    </sheetView>
  </sheetViews>
  <sheetFormatPr baseColWidth="10" defaultColWidth="11.453125" defaultRowHeight="14.5"/>
  <sheetData>
    <row r="2" spans="1:11" ht="23">
      <c r="A2" t="s">
        <v>0</v>
      </c>
      <c r="B2" s="27" t="s">
        <v>1078</v>
      </c>
      <c r="C2" s="27" t="s">
        <v>1079</v>
      </c>
      <c r="D2" s="27" t="s">
        <v>1080</v>
      </c>
      <c r="E2" s="27" t="s">
        <v>1081</v>
      </c>
      <c r="F2" s="27" t="s">
        <v>1082</v>
      </c>
      <c r="G2" s="27" t="s">
        <v>1083</v>
      </c>
      <c r="H2" s="27" t="s">
        <v>1084</v>
      </c>
      <c r="I2" s="27" t="s">
        <v>1085</v>
      </c>
      <c r="J2" s="27" t="s">
        <v>1086</v>
      </c>
      <c r="K2" s="27" t="s">
        <v>1087</v>
      </c>
    </row>
    <row r="4" spans="1:11" ht="46">
      <c r="A4" t="s">
        <v>0</v>
      </c>
      <c r="B4" s="27" t="s">
        <v>1122</v>
      </c>
      <c r="C4" s="27" t="s">
        <v>1123</v>
      </c>
      <c r="D4" s="27" t="s">
        <v>1124</v>
      </c>
      <c r="E4" s="27" t="s">
        <v>1125</v>
      </c>
    </row>
    <row r="6" spans="1:11">
      <c r="A6" s="13" t="s">
        <v>1066</v>
      </c>
    </row>
    <row r="7" spans="1:11">
      <c r="A7" s="13" t="s">
        <v>1067</v>
      </c>
    </row>
    <row r="8" spans="1:11">
      <c r="A8" s="9" t="s">
        <v>0</v>
      </c>
    </row>
    <row r="10" spans="1:11">
      <c r="A10" s="27" t="s">
        <v>1126</v>
      </c>
      <c r="B10" s="27" t="s">
        <v>1127</v>
      </c>
      <c r="C10" s="27" t="s">
        <v>1128</v>
      </c>
    </row>
    <row r="13" spans="1:11">
      <c r="A13" t="s">
        <v>0</v>
      </c>
      <c r="B13">
        <v>2021</v>
      </c>
      <c r="C13">
        <v>2022</v>
      </c>
      <c r="D13">
        <v>2023</v>
      </c>
      <c r="E13" t="s">
        <v>1129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18D4-D1A3-4326-AFFE-8212DBA806CB}">
  <dimension ref="A2:G18"/>
  <sheetViews>
    <sheetView topLeftCell="A11" workbookViewId="0">
      <selection activeCell="C18" sqref="A18:C18"/>
    </sheetView>
  </sheetViews>
  <sheetFormatPr baseColWidth="10" defaultColWidth="11.453125" defaultRowHeight="14.5"/>
  <sheetData>
    <row r="2" spans="1:7">
      <c r="A2" s="13" t="s">
        <v>1066</v>
      </c>
    </row>
    <row r="3" spans="1:7">
      <c r="A3" s="13" t="s">
        <v>1067</v>
      </c>
    </row>
    <row r="4" spans="1:7">
      <c r="A4" t="s">
        <v>0</v>
      </c>
    </row>
    <row r="6" spans="1:7" ht="57.5">
      <c r="A6" s="27" t="s">
        <v>1130</v>
      </c>
      <c r="B6" s="27" t="s">
        <v>1131</v>
      </c>
      <c r="C6" s="27" t="s">
        <v>1132</v>
      </c>
      <c r="D6" s="27" t="s">
        <v>1133</v>
      </c>
      <c r="E6" s="27" t="s">
        <v>1134</v>
      </c>
      <c r="F6" s="27" t="s">
        <v>1135</v>
      </c>
      <c r="G6" s="27" t="s">
        <v>1136</v>
      </c>
    </row>
    <row r="8" spans="1:7" ht="34.5">
      <c r="A8" s="27" t="s">
        <v>1137</v>
      </c>
      <c r="B8" s="27" t="s">
        <v>1138</v>
      </c>
      <c r="C8" s="27" t="s">
        <v>1139</v>
      </c>
      <c r="D8" s="27" t="s">
        <v>1136</v>
      </c>
    </row>
    <row r="10" spans="1:7" ht="57.5">
      <c r="A10" s="27" t="s">
        <v>1140</v>
      </c>
      <c r="B10" s="27" t="s">
        <v>1141</v>
      </c>
      <c r="C10" s="27" t="s">
        <v>1142</v>
      </c>
      <c r="D10" s="27" t="s">
        <v>1143</v>
      </c>
    </row>
    <row r="12" spans="1:7" ht="46">
      <c r="A12" s="27" t="s">
        <v>1144</v>
      </c>
      <c r="B12" s="27" t="s">
        <v>1145</v>
      </c>
      <c r="C12" s="27" t="s">
        <v>1146</v>
      </c>
      <c r="D12" s="27" t="s">
        <v>1147</v>
      </c>
      <c r="E12" s="27" t="s">
        <v>1148</v>
      </c>
      <c r="F12" s="27" t="s">
        <v>1149</v>
      </c>
    </row>
    <row r="14" spans="1:7" ht="46">
      <c r="A14" t="s">
        <v>0</v>
      </c>
      <c r="B14" s="27" t="s">
        <v>1150</v>
      </c>
      <c r="C14" s="27" t="s">
        <v>1151</v>
      </c>
      <c r="D14" s="27" t="s">
        <v>1152</v>
      </c>
    </row>
    <row r="16" spans="1:7" ht="80.5">
      <c r="A16" s="27" t="s">
        <v>1153</v>
      </c>
      <c r="B16" s="27" t="s">
        <v>1154</v>
      </c>
      <c r="C16" s="27" t="s">
        <v>1155</v>
      </c>
      <c r="D16" s="27" t="s">
        <v>1156</v>
      </c>
      <c r="E16" s="27" t="s">
        <v>1157</v>
      </c>
      <c r="F16" s="27" t="s">
        <v>1136</v>
      </c>
    </row>
    <row r="18" spans="1:3" ht="23">
      <c r="A18" s="27" t="s">
        <v>1158</v>
      </c>
      <c r="B18" s="27" t="s">
        <v>1159</v>
      </c>
      <c r="C18" s="27" t="s">
        <v>1160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DE93-0A8D-4172-A848-3AE1DE30F8BD}">
  <dimension ref="A2:A4"/>
  <sheetViews>
    <sheetView workbookViewId="0">
      <selection activeCell="A5" sqref="A5"/>
    </sheetView>
  </sheetViews>
  <sheetFormatPr baseColWidth="10" defaultColWidth="11.453125" defaultRowHeight="14.5"/>
  <sheetData>
    <row r="2" spans="1:1">
      <c r="A2" s="13" t="s">
        <v>1066</v>
      </c>
    </row>
    <row r="3" spans="1:1">
      <c r="A3" s="13" t="s">
        <v>1067</v>
      </c>
    </row>
    <row r="4" spans="1:1">
      <c r="A4" t="s">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C879-AD90-40A1-BED0-47F83C9F1D90}">
  <sheetPr codeName="Hoja4"/>
  <dimension ref="A1:F18"/>
  <sheetViews>
    <sheetView workbookViewId="0">
      <selection activeCell="A8" sqref="A8"/>
    </sheetView>
  </sheetViews>
  <sheetFormatPr baseColWidth="10" defaultColWidth="11.453125" defaultRowHeight="14.5"/>
  <sheetData>
    <row r="1" spans="1:6">
      <c r="A1" s="13" t="s">
        <v>1066</v>
      </c>
    </row>
    <row r="2" spans="1:6">
      <c r="A2" s="13" t="s">
        <v>1067</v>
      </c>
    </row>
    <row r="3" spans="1:6">
      <c r="A3" s="9" t="s">
        <v>0</v>
      </c>
    </row>
    <row r="4" spans="1:6">
      <c r="A4" s="9"/>
    </row>
    <row r="6" spans="1:6">
      <c r="A6" s="14" t="s">
        <v>1161</v>
      </c>
      <c r="B6" s="14" t="s">
        <v>1162</v>
      </c>
      <c r="C6" s="14" t="s">
        <v>1163</v>
      </c>
    </row>
    <row r="8" spans="1:6" ht="72" customHeight="1">
      <c r="A8" s="16" t="s">
        <v>1164</v>
      </c>
      <c r="B8" s="16" t="s">
        <v>1165</v>
      </c>
      <c r="C8" s="17" t="s">
        <v>1166</v>
      </c>
      <c r="D8" s="16" t="s">
        <v>1167</v>
      </c>
    </row>
    <row r="10" spans="1:6" ht="36">
      <c r="A10" s="19" t="s">
        <v>1168</v>
      </c>
      <c r="B10" s="19" t="s">
        <v>1169</v>
      </c>
      <c r="C10" s="19" t="s">
        <v>1170</v>
      </c>
      <c r="D10" s="19" t="s">
        <v>1171</v>
      </c>
      <c r="E10" s="19" t="s">
        <v>1172</v>
      </c>
      <c r="F10" s="19" t="s">
        <v>1173</v>
      </c>
    </row>
    <row r="12" spans="1:6" ht="72" customHeight="1">
      <c r="A12" s="16" t="s">
        <v>1174</v>
      </c>
      <c r="B12" s="16" t="s">
        <v>1164</v>
      </c>
      <c r="C12" s="16" t="s">
        <v>1165</v>
      </c>
      <c r="D12" s="17" t="s">
        <v>1166</v>
      </c>
      <c r="E12" s="16" t="s">
        <v>1167</v>
      </c>
      <c r="F12" s="17" t="s">
        <v>1175</v>
      </c>
    </row>
    <row r="14" spans="1:6" ht="72.5">
      <c r="A14" s="16" t="s">
        <v>1176</v>
      </c>
      <c r="B14" s="16" t="s">
        <v>1177</v>
      </c>
      <c r="C14" s="16" t="s">
        <v>1158</v>
      </c>
      <c r="D14" s="16" t="s">
        <v>1178</v>
      </c>
      <c r="E14" s="20" t="s">
        <v>1179</v>
      </c>
      <c r="F14" s="20" t="s">
        <v>1180</v>
      </c>
    </row>
    <row r="16" spans="1:6" ht="48">
      <c r="A16" s="21" t="s">
        <v>1181</v>
      </c>
      <c r="B16" s="21" t="s">
        <v>1169</v>
      </c>
      <c r="C16" s="22" t="s">
        <v>1170</v>
      </c>
      <c r="D16" s="22" t="s">
        <v>1182</v>
      </c>
      <c r="E16" s="26" t="s">
        <v>1183</v>
      </c>
    </row>
    <row r="18" spans="1:5" ht="72">
      <c r="A18" s="23" t="s">
        <v>1184</v>
      </c>
      <c r="B18" s="23" t="s">
        <v>1185</v>
      </c>
      <c r="C18" s="23" t="s">
        <v>1186</v>
      </c>
      <c r="D18" s="23" t="s">
        <v>1187</v>
      </c>
      <c r="E18" s="23" t="s">
        <v>1136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468B-529F-4491-93D3-FA82D1AD0AF2}">
  <dimension ref="A3:I5"/>
  <sheetViews>
    <sheetView workbookViewId="0">
      <selection activeCell="B5" sqref="B5:I5"/>
    </sheetView>
  </sheetViews>
  <sheetFormatPr baseColWidth="10" defaultColWidth="11.453125" defaultRowHeight="14.5"/>
  <sheetData>
    <row r="3" spans="1:9">
      <c r="A3" s="9" t="s">
        <v>0</v>
      </c>
      <c r="B3" s="27" t="s">
        <v>1188</v>
      </c>
      <c r="C3" s="27" t="s">
        <v>1189</v>
      </c>
      <c r="D3" s="27" t="s">
        <v>1190</v>
      </c>
    </row>
    <row r="5" spans="1:9" ht="100">
      <c r="A5" s="9" t="s">
        <v>0</v>
      </c>
      <c r="B5" s="69" t="s">
        <v>1191</v>
      </c>
      <c r="C5" s="69" t="s">
        <v>1192</v>
      </c>
      <c r="D5" s="69" t="s">
        <v>1193</v>
      </c>
      <c r="E5" s="70" t="s">
        <v>1194</v>
      </c>
      <c r="F5" s="70" t="s">
        <v>1195</v>
      </c>
      <c r="G5" s="69" t="s">
        <v>1196</v>
      </c>
      <c r="H5" s="69" t="s">
        <v>1197</v>
      </c>
      <c r="I5" s="69" t="s">
        <v>1198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71C0-9965-4D5A-B7A8-6739773ECDD5}">
  <sheetPr codeName="Hoja2"/>
  <dimension ref="A1:E29"/>
  <sheetViews>
    <sheetView zoomScale="85" zoomScaleNormal="85" workbookViewId="0">
      <selection activeCell="A3" sqref="A3:B3"/>
    </sheetView>
  </sheetViews>
  <sheetFormatPr baseColWidth="10" defaultColWidth="11.453125" defaultRowHeight="14.5"/>
  <cols>
    <col min="1" max="1" width="49.7265625" customWidth="1"/>
    <col min="2" max="2" width="5.7265625" customWidth="1"/>
    <col min="3" max="3" width="40.453125" customWidth="1"/>
    <col min="4" max="4" width="19.1796875" customWidth="1"/>
    <col min="5" max="5" width="62.453125" customWidth="1"/>
  </cols>
  <sheetData>
    <row r="1" spans="1:5" ht="52.15" customHeight="1">
      <c r="A1" s="96" t="s">
        <v>1199</v>
      </c>
      <c r="B1" s="96"/>
      <c r="C1" s="96"/>
      <c r="D1" s="96"/>
      <c r="E1" s="96"/>
    </row>
    <row r="2" spans="1:5" ht="79.150000000000006" customHeight="1">
      <c r="A2" s="89" t="s">
        <v>1200</v>
      </c>
      <c r="B2" s="90"/>
      <c r="C2" s="95" t="s">
        <v>1201</v>
      </c>
      <c r="D2" s="95"/>
      <c r="E2" s="95"/>
    </row>
    <row r="3" spans="1:5" ht="136.9" customHeight="1">
      <c r="A3" s="91" t="s">
        <v>1202</v>
      </c>
      <c r="B3" s="92"/>
      <c r="C3" s="97" t="s">
        <v>1203</v>
      </c>
      <c r="D3" s="98"/>
      <c r="E3" s="99"/>
    </row>
    <row r="4" spans="1:5" ht="22.9" customHeight="1">
      <c r="A4" s="103" t="s">
        <v>1204</v>
      </c>
      <c r="B4" s="104"/>
      <c r="C4" s="104"/>
      <c r="D4" s="104"/>
      <c r="E4" s="105"/>
    </row>
    <row r="5" spans="1:5" ht="30" customHeight="1">
      <c r="A5" s="100" t="s">
        <v>1204</v>
      </c>
      <c r="B5" s="29">
        <v>1</v>
      </c>
      <c r="C5" s="93" t="s">
        <v>1205</v>
      </c>
      <c r="D5" s="94"/>
      <c r="E5" s="76"/>
    </row>
    <row r="6" spans="1:5" ht="30" customHeight="1">
      <c r="A6" s="101"/>
      <c r="B6" s="29">
        <v>2</v>
      </c>
      <c r="C6" s="106" t="s">
        <v>1206</v>
      </c>
      <c r="D6" s="107"/>
      <c r="E6" s="24"/>
    </row>
    <row r="7" spans="1:5" ht="30" customHeight="1">
      <c r="A7" s="101"/>
      <c r="B7" s="29">
        <v>3</v>
      </c>
      <c r="C7" s="93" t="s">
        <v>1207</v>
      </c>
      <c r="D7" s="94"/>
      <c r="E7" s="25" t="s">
        <v>0</v>
      </c>
    </row>
    <row r="8" spans="1:5" ht="30" customHeight="1">
      <c r="A8" s="102"/>
      <c r="B8" s="29">
        <v>4</v>
      </c>
      <c r="C8" s="93" t="s">
        <v>1208</v>
      </c>
      <c r="D8" s="94"/>
      <c r="E8" s="15" t="s">
        <v>0</v>
      </c>
    </row>
    <row r="29" ht="14.65" customHeight="1"/>
  </sheetData>
  <sheetProtection formatRows="0" selectLockedCells="1"/>
  <mergeCells count="11">
    <mergeCell ref="A2:B2"/>
    <mergeCell ref="A3:B3"/>
    <mergeCell ref="C5:D5"/>
    <mergeCell ref="C2:E2"/>
    <mergeCell ref="A1:E1"/>
    <mergeCell ref="C3:E3"/>
    <mergeCell ref="A5:A8"/>
    <mergeCell ref="A4:E4"/>
    <mergeCell ref="C6:D6"/>
    <mergeCell ref="C7:D7"/>
    <mergeCell ref="C8:D8"/>
  </mergeCells>
  <conditionalFormatting sqref="E7:E8">
    <cfRule type="beginsWith" dxfId="100" priority="1" operator="beginsWith" text="Seleccione">
      <formula>LEFT(E7,LEN("Seleccione"))="Seleccione"</formula>
    </cfRule>
  </conditionalFormatting>
  <dataValidations count="3">
    <dataValidation type="list" allowBlank="1" showInputMessage="1" showErrorMessage="1" error="Seleccione en la lista desplegable" prompt="Seleccione" sqref="E8" xr:uid="{B2924F24-7E9E-41B7-847B-304F3155DBB9}">
      <formula1>INDIRECT($E$7)</formula1>
    </dataValidation>
    <dataValidation allowBlank="1" showInputMessage="1" showErrorMessage="1" prompt="Escriba el correo electrónico_x000a_" sqref="E5" xr:uid="{4EA5A469-FEB5-4F7A-9576-B436641748E1}"/>
    <dataValidation allowBlank="1" showInputMessage="1" showErrorMessage="1" prompt="Escriba el cargo" sqref="E6" xr:uid="{45F03EE7-CC59-4207-9ED8-9113170F5073}"/>
  </dataValidations>
  <pageMargins left="0.7" right="0.7" top="0.75" bottom="0.75" header="0.3" footer="0.3"/>
  <pageSetup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cione en la lista desplegable" prompt="Seleccione" xr:uid="{4C8CEFF2-59D0-4AB6-866F-08C908223FFF}">
          <x14:formula1>
            <xm:f>'Desplegables Municipios'!$A$1:$AG$1</xm:f>
          </x14:formula1>
          <xm:sqref>E7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3C33-308D-4317-A0E8-CEC9BAD9036C}">
  <sheetPr codeName="Hoja3"/>
  <dimension ref="A1:E74"/>
  <sheetViews>
    <sheetView zoomScaleNormal="100" workbookViewId="0">
      <selection activeCell="A3" sqref="A3:A9"/>
    </sheetView>
  </sheetViews>
  <sheetFormatPr baseColWidth="10" defaultColWidth="11.453125" defaultRowHeight="14.5"/>
  <cols>
    <col min="1" max="1" width="34.453125" style="9" customWidth="1"/>
    <col min="2" max="2" width="5.7265625" style="9" customWidth="1"/>
    <col min="3" max="3" width="40.453125" style="18" customWidth="1"/>
    <col min="4" max="4" width="28" style="9" customWidth="1"/>
    <col min="5" max="5" width="54.1796875" style="9" customWidth="1"/>
  </cols>
  <sheetData>
    <row r="1" spans="1:5" ht="52.15" customHeight="1">
      <c r="A1" s="96" t="s">
        <v>1199</v>
      </c>
      <c r="B1" s="96"/>
      <c r="C1" s="96"/>
      <c r="D1" s="96"/>
      <c r="E1" s="96"/>
    </row>
    <row r="2" spans="1:5" ht="34.9" customHeight="1" thickBot="1">
      <c r="A2" s="119" t="s">
        <v>1209</v>
      </c>
      <c r="B2" s="120"/>
      <c r="C2" s="120"/>
      <c r="D2" s="120"/>
      <c r="E2" s="121"/>
    </row>
    <row r="3" spans="1:5" ht="34.9" customHeight="1">
      <c r="A3" s="114" t="s">
        <v>1210</v>
      </c>
      <c r="B3" s="30">
        <v>5</v>
      </c>
      <c r="C3" s="122" t="s">
        <v>1211</v>
      </c>
      <c r="D3" s="123"/>
      <c r="E3" s="31" t="s">
        <v>0</v>
      </c>
    </row>
    <row r="4" spans="1:5" ht="34.9" customHeight="1">
      <c r="A4" s="115"/>
      <c r="B4" s="29">
        <v>6</v>
      </c>
      <c r="C4" s="124" t="str">
        <f>IF(E3="NO","NO APLICA","¿Mediante qué tipo de instrumento se adoptó el Plan?")</f>
        <v>¿Mediante qué tipo de instrumento se adoptó el Plan?</v>
      </c>
      <c r="D4" s="125"/>
      <c r="E4" s="40"/>
    </row>
    <row r="5" spans="1:5" ht="34.9" customHeight="1">
      <c r="A5" s="115"/>
      <c r="B5" s="29">
        <v>7</v>
      </c>
      <c r="C5" s="124" t="str">
        <f>IF(E3="NO","NO APLICA","Tipo y número del Acto administrativo de adopción del POT")</f>
        <v>Tipo y número del Acto administrativo de adopción del POT</v>
      </c>
      <c r="D5" s="125"/>
      <c r="E5" s="33"/>
    </row>
    <row r="6" spans="1:5" ht="34.9" customHeight="1">
      <c r="A6" s="115"/>
      <c r="B6" s="29">
        <v>8</v>
      </c>
      <c r="C6" s="124" t="str">
        <f>IF(E3="NO","NO APLICA","Fecha de adopción del instrumento")</f>
        <v>Fecha de adopción del instrumento</v>
      </c>
      <c r="D6" s="125"/>
      <c r="E6" s="54"/>
    </row>
    <row r="7" spans="1:5" ht="34.9" customHeight="1">
      <c r="A7" s="115"/>
      <c r="B7" s="29">
        <v>9</v>
      </c>
      <c r="C7" s="111" t="str">
        <f>IF(E3="NO","NO APLICA","Indique el año de vencimiento vigencia de corto plazo")</f>
        <v>Indique el año de vencimiento vigencia de corto plazo</v>
      </c>
      <c r="D7" s="112"/>
      <c r="E7" s="54"/>
    </row>
    <row r="8" spans="1:5" ht="34.9" customHeight="1">
      <c r="A8" s="115"/>
      <c r="B8" s="29">
        <v>10</v>
      </c>
      <c r="C8" s="111" t="str">
        <f>IF(E3="NO","NO APLICA","Indique el año de vencimiento vigencia de mediano plazo")</f>
        <v>Indique el año de vencimiento vigencia de mediano plazo</v>
      </c>
      <c r="D8" s="112"/>
      <c r="E8" s="54"/>
    </row>
    <row r="9" spans="1:5" ht="34.9" customHeight="1" thickBot="1">
      <c r="A9" s="116"/>
      <c r="B9" s="34">
        <v>11</v>
      </c>
      <c r="C9" s="126" t="str">
        <f>IF(E3="NO","NO APLICA","Indique el año de vencimiento vigencia de largo plazo")</f>
        <v>Indique el año de vencimiento vigencia de largo plazo</v>
      </c>
      <c r="D9" s="127"/>
      <c r="E9" s="54"/>
    </row>
    <row r="10" spans="1:5" ht="34.9" customHeight="1">
      <c r="A10" s="114" t="s">
        <v>1212</v>
      </c>
      <c r="B10" s="30">
        <v>12</v>
      </c>
      <c r="C10" s="128" t="str">
        <f>IF(E3="NO","NO APLICA","¿Se han realizado revisiones  al Plan de ordenamiento territorial de su municipio o distrito?")</f>
        <v>¿Se han realizado revisiones  al Plan de ordenamiento territorial de su municipio o distrito?</v>
      </c>
      <c r="D10" s="128"/>
      <c r="E10" s="35"/>
    </row>
    <row r="11" spans="1:5" ht="40.15" customHeight="1">
      <c r="A11" s="115"/>
      <c r="B11" s="29">
        <v>13</v>
      </c>
      <c r="C11" s="109" t="str">
        <f>IF(E10="NO","NO APLICA",(IF(E3="NO","NO APLICA","¿Cuál fue el motivo de la revisión?")))</f>
        <v>¿Cuál fue el motivo de la revisión?</v>
      </c>
      <c r="D11" s="109"/>
      <c r="E11" s="55"/>
    </row>
    <row r="12" spans="1:5" ht="34.9" customHeight="1">
      <c r="A12" s="115"/>
      <c r="B12" s="29">
        <v>14</v>
      </c>
      <c r="C12" s="109" t="str">
        <f>IF(E10="NO","NO APLICA",(IF(E3="NO","NO APLICA","Tipo y número del Acto administrativo de la revisión del POT")))</f>
        <v>Tipo y número del Acto administrativo de la revisión del POT</v>
      </c>
      <c r="D12" s="109"/>
      <c r="E12" s="56"/>
    </row>
    <row r="13" spans="1:5" ht="34.9" customHeight="1">
      <c r="A13" s="115"/>
      <c r="B13" s="29">
        <v>15</v>
      </c>
      <c r="C13" s="109" t="str">
        <f>IF(E10="NO","NO APLICA",(IF(E3="NO","NO APLICA","Fecha de adopción de la revisión del POT")))</f>
        <v>Fecha de adopción de la revisión del POT</v>
      </c>
      <c r="D13" s="109"/>
      <c r="E13" s="57"/>
    </row>
    <row r="14" spans="1:5" ht="18" customHeight="1">
      <c r="A14" s="115"/>
      <c r="B14" s="110">
        <v>16</v>
      </c>
      <c r="C14" s="109" t="str">
        <f>IF(E10="NO","NO APLICA",(IF(E3="NO","NO APLICA","¿Cuál fue la fuente de financiación de la revisión? (Seleccione hasta 6 opciones)")))</f>
        <v>¿Cuál fue la fuente de financiación de la revisión? (Seleccione hasta 6 opciones)</v>
      </c>
      <c r="D14" s="109"/>
      <c r="E14" s="36"/>
    </row>
    <row r="15" spans="1:5" ht="18" customHeight="1">
      <c r="A15" s="115"/>
      <c r="B15" s="110"/>
      <c r="C15" s="109"/>
      <c r="D15" s="109"/>
      <c r="E15" s="36"/>
    </row>
    <row r="16" spans="1:5" ht="18" customHeight="1">
      <c r="A16" s="115"/>
      <c r="B16" s="110"/>
      <c r="C16" s="109"/>
      <c r="D16" s="109"/>
      <c r="E16" s="36"/>
    </row>
    <row r="17" spans="1:5" ht="18" customHeight="1">
      <c r="A17" s="115"/>
      <c r="B17" s="110"/>
      <c r="C17" s="109"/>
      <c r="D17" s="109"/>
      <c r="E17" s="36"/>
    </row>
    <row r="18" spans="1:5" ht="18" customHeight="1">
      <c r="A18" s="115"/>
      <c r="B18" s="110"/>
      <c r="C18" s="109"/>
      <c r="D18" s="109"/>
      <c r="E18" s="36"/>
    </row>
    <row r="19" spans="1:5" ht="18" customHeight="1">
      <c r="A19" s="115"/>
      <c r="B19" s="110"/>
      <c r="C19" s="109"/>
      <c r="D19" s="109"/>
      <c r="E19" s="36"/>
    </row>
    <row r="20" spans="1:5" ht="34.9" customHeight="1">
      <c r="A20" s="115"/>
      <c r="B20" s="29">
        <v>17</v>
      </c>
      <c r="C20" s="117" t="s">
        <v>1213</v>
      </c>
      <c r="D20" s="117"/>
      <c r="E20" s="37" t="s">
        <v>0</v>
      </c>
    </row>
    <row r="21" spans="1:5" ht="34.9" customHeight="1">
      <c r="A21" s="115"/>
      <c r="B21" s="29">
        <v>18</v>
      </c>
      <c r="C21" s="109" t="str">
        <f>IF(E20="NO","NO APLICA","¿Cuál es el motivo de la revisión?")</f>
        <v>¿Cuál es el motivo de la revisión?</v>
      </c>
      <c r="D21" s="109"/>
      <c r="E21" s="36"/>
    </row>
    <row r="22" spans="1:5" ht="18" customHeight="1">
      <c r="A22" s="115"/>
      <c r="B22" s="110">
        <v>19</v>
      </c>
      <c r="C22" s="109" t="str">
        <f>IF(E20="NO","NO APLICA","Si el proceso de revisión no ha culminado, ¿Qué actividades o trámites faltan por hacer? (Seleccione hasta 6 opciones)")</f>
        <v>Si el proceso de revisión no ha culminado, ¿Qué actividades o trámites faltan por hacer? (Seleccione hasta 6 opciones)</v>
      </c>
      <c r="D22" s="109"/>
      <c r="E22" s="36"/>
    </row>
    <row r="23" spans="1:5" ht="18" customHeight="1">
      <c r="A23" s="115"/>
      <c r="B23" s="110"/>
      <c r="C23" s="109"/>
      <c r="D23" s="109"/>
      <c r="E23" s="36"/>
    </row>
    <row r="24" spans="1:5" ht="18" customHeight="1">
      <c r="A24" s="115"/>
      <c r="B24" s="110"/>
      <c r="C24" s="109"/>
      <c r="D24" s="109"/>
      <c r="E24" s="36"/>
    </row>
    <row r="25" spans="1:5" ht="18" customHeight="1">
      <c r="A25" s="115"/>
      <c r="B25" s="110"/>
      <c r="C25" s="109"/>
      <c r="D25" s="109"/>
      <c r="E25" s="36"/>
    </row>
    <row r="26" spans="1:5" ht="18" customHeight="1">
      <c r="A26" s="115"/>
      <c r="B26" s="110"/>
      <c r="C26" s="109"/>
      <c r="D26" s="109"/>
      <c r="E26" s="36"/>
    </row>
    <row r="27" spans="1:5" ht="18" customHeight="1">
      <c r="A27" s="115"/>
      <c r="B27" s="110"/>
      <c r="C27" s="109"/>
      <c r="D27" s="109"/>
      <c r="E27" s="36"/>
    </row>
    <row r="28" spans="1:5" ht="34.9" customHeight="1">
      <c r="A28" s="115"/>
      <c r="B28" s="29">
        <v>20</v>
      </c>
      <c r="C28" s="117" t="s">
        <v>1214</v>
      </c>
      <c r="D28" s="117"/>
      <c r="E28" s="37" t="s">
        <v>0</v>
      </c>
    </row>
    <row r="29" spans="1:5" ht="34.9" customHeight="1">
      <c r="A29" s="115"/>
      <c r="B29" s="29">
        <v>21</v>
      </c>
      <c r="C29" s="109" t="str">
        <f>IF(E28="NO","NO APLICA","¿Qué insumos técnicos se han adelantado?")</f>
        <v>¿Qué insumos técnicos se han adelantado?</v>
      </c>
      <c r="D29" s="109"/>
      <c r="E29" s="38"/>
    </row>
    <row r="30" spans="1:5" ht="18" customHeight="1">
      <c r="A30" s="115"/>
      <c r="B30" s="110">
        <v>22</v>
      </c>
      <c r="C30" s="109" t="str">
        <f>IF(E28="NO","NO APLICA","¿Cuáles han sido las fuentes de financiación para adelantar dichos insumos técnicos? (Seleccione hasta 5 opciones)")</f>
        <v>¿Cuáles han sido las fuentes de financiación para adelantar dichos insumos técnicos? (Seleccione hasta 5 opciones)</v>
      </c>
      <c r="D30" s="109"/>
      <c r="E30" s="38"/>
    </row>
    <row r="31" spans="1:5" ht="18" customHeight="1">
      <c r="A31" s="115"/>
      <c r="B31" s="110"/>
      <c r="C31" s="109"/>
      <c r="D31" s="109"/>
      <c r="E31" s="38"/>
    </row>
    <row r="32" spans="1:5" ht="18" customHeight="1">
      <c r="A32" s="115"/>
      <c r="B32" s="110"/>
      <c r="C32" s="109"/>
      <c r="D32" s="109"/>
      <c r="E32" s="38"/>
    </row>
    <row r="33" spans="1:5" ht="18" customHeight="1">
      <c r="A33" s="115"/>
      <c r="B33" s="110"/>
      <c r="C33" s="109"/>
      <c r="D33" s="109"/>
      <c r="E33" s="38"/>
    </row>
    <row r="34" spans="1:5" ht="18" customHeight="1">
      <c r="A34" s="115"/>
      <c r="B34" s="110"/>
      <c r="C34" s="109"/>
      <c r="D34" s="109"/>
      <c r="E34" s="38"/>
    </row>
    <row r="35" spans="1:5" ht="34.9" customHeight="1">
      <c r="A35" s="115"/>
      <c r="B35" s="29">
        <v>23</v>
      </c>
      <c r="C35" s="111" t="str">
        <f>IF(E28="NO","NO APLICA",(IF(E30="Otras","Si respondió otras, ¿Cuáles?",IF(E31="Otras","Si respondió otras, ¿Cuáles?",IF(E32="Otras","Si respondió otras, ¿Cuáles?",IF(E33="Otras","Si respondió otras, ¿Cuáles?",IF(E34="Otras","Si respondió otras, ¿Cuáles?","-")))))))</f>
        <v>-</v>
      </c>
      <c r="D35" s="118"/>
      <c r="E35" s="38"/>
    </row>
    <row r="36" spans="1:5" ht="18" customHeight="1">
      <c r="A36" s="115"/>
      <c r="B36" s="110">
        <v>24</v>
      </c>
      <c r="C36" s="109" t="str">
        <f>IF(E28="NO","NO APLICA","¿Cuales de estos insumos para la revisión del POT están pendientes por realizar? (Seleccione hasta 5 opciones)")</f>
        <v>¿Cuales de estos insumos para la revisión del POT están pendientes por realizar? (Seleccione hasta 5 opciones)</v>
      </c>
      <c r="D36" s="109"/>
      <c r="E36" s="38"/>
    </row>
    <row r="37" spans="1:5" ht="18" customHeight="1">
      <c r="A37" s="115"/>
      <c r="B37" s="110"/>
      <c r="C37" s="109"/>
      <c r="D37" s="109"/>
      <c r="E37" s="38"/>
    </row>
    <row r="38" spans="1:5" ht="18" customHeight="1">
      <c r="A38" s="115"/>
      <c r="B38" s="110"/>
      <c r="C38" s="109"/>
      <c r="D38" s="109"/>
      <c r="E38" s="38"/>
    </row>
    <row r="39" spans="1:5" ht="18" customHeight="1">
      <c r="A39" s="115"/>
      <c r="B39" s="110"/>
      <c r="C39" s="109"/>
      <c r="D39" s="109"/>
      <c r="E39" s="38"/>
    </row>
    <row r="40" spans="1:5" ht="18" customHeight="1">
      <c r="A40" s="115"/>
      <c r="B40" s="110"/>
      <c r="C40" s="109"/>
      <c r="D40" s="109"/>
      <c r="E40" s="38"/>
    </row>
    <row r="41" spans="1:5" ht="34.9" customHeight="1">
      <c r="A41" s="115"/>
      <c r="B41" s="29">
        <v>25</v>
      </c>
      <c r="C41" s="111" t="str">
        <f>IF(E28="NO","NO APLICA",(IF(E36="Otros","Si respondió otros, ¿Cuáles?",IF(E37="Otros","Si respondió otros, ¿Cuáles?",IF(E38="Otros","Si respondió otros, ¿Cuáles?",IF(E39="Otros","Si respondió otros, ¿Cuáles?",IF(E40="Otros","Si respondió otros, ¿Cuáles?","-")))))))</f>
        <v>-</v>
      </c>
      <c r="D41" s="118"/>
      <c r="E41" s="38"/>
    </row>
    <row r="42" spans="1:5" ht="85.15" customHeight="1" thickBot="1">
      <c r="A42" s="116"/>
      <c r="B42" s="34">
        <v>26</v>
      </c>
      <c r="C42" s="129" t="s">
        <v>1215</v>
      </c>
      <c r="D42" s="129"/>
      <c r="E42" s="81"/>
    </row>
    <row r="43" spans="1:5" ht="34.9" customHeight="1">
      <c r="A43" s="114" t="s">
        <v>1216</v>
      </c>
      <c r="B43" s="30">
        <v>27</v>
      </c>
      <c r="C43" s="130" t="s">
        <v>1217</v>
      </c>
      <c r="D43" s="131"/>
      <c r="E43" s="31" t="s">
        <v>0</v>
      </c>
    </row>
    <row r="44" spans="1:5" ht="34.9" customHeight="1">
      <c r="A44" s="115"/>
      <c r="B44" s="29">
        <v>28</v>
      </c>
      <c r="C44" s="106" t="s">
        <v>1218</v>
      </c>
      <c r="D44" s="108"/>
      <c r="E44" s="40" t="s">
        <v>0</v>
      </c>
    </row>
    <row r="45" spans="1:5" ht="34.9" customHeight="1">
      <c r="A45" s="115"/>
      <c r="B45" s="29">
        <v>29</v>
      </c>
      <c r="C45" s="106" t="s">
        <v>1219</v>
      </c>
      <c r="D45" s="108"/>
      <c r="E45" s="40" t="s">
        <v>0</v>
      </c>
    </row>
    <row r="46" spans="1:5" ht="34.9" customHeight="1">
      <c r="A46" s="115"/>
      <c r="B46" s="29">
        <v>30</v>
      </c>
      <c r="C46" s="109" t="str">
        <f>IF(E45="NO","NO APLICA","¿El expediente municipal está actualizado?")</f>
        <v>¿El expediente municipal está actualizado?</v>
      </c>
      <c r="D46" s="109"/>
      <c r="E46" s="40"/>
    </row>
    <row r="47" spans="1:5" ht="34.9" customHeight="1">
      <c r="A47" s="115"/>
      <c r="B47" s="29">
        <v>31</v>
      </c>
      <c r="C47" s="106" t="s">
        <v>1220</v>
      </c>
      <c r="D47" s="108"/>
      <c r="E47" s="40" t="s">
        <v>0</v>
      </c>
    </row>
    <row r="48" spans="1:5" ht="34.9" customHeight="1">
      <c r="A48" s="115"/>
      <c r="B48" s="29">
        <v>32</v>
      </c>
      <c r="C48" s="109" t="str">
        <f>IF(E47="NO","NO APLICA","¿Cuántos planes parciales tiene el  municipio?")</f>
        <v>¿Cuántos planes parciales tiene el  municipio?</v>
      </c>
      <c r="D48" s="109"/>
      <c r="E48" s="33"/>
    </row>
    <row r="49" spans="1:5" ht="19.149999999999999" customHeight="1">
      <c r="A49" s="115"/>
      <c r="B49" s="110">
        <v>33</v>
      </c>
      <c r="C49" s="111" t="str">
        <f>IF(E47="NO","NO APLICA","Diligencie la siguiente información para cada plan parcial:")</f>
        <v>Diligencie la siguiente información para cada plan parcial:</v>
      </c>
      <c r="D49" s="112"/>
      <c r="E49" s="113"/>
    </row>
    <row r="50" spans="1:5" ht="18" customHeight="1">
      <c r="A50" s="115"/>
      <c r="B50" s="110"/>
      <c r="C50" s="109" t="str">
        <f>IF(E47="NO","NO APLICA","Nombre del plan parcial")</f>
        <v>Nombre del plan parcial</v>
      </c>
      <c r="D50" s="109"/>
      <c r="E50" s="38"/>
    </row>
    <row r="51" spans="1:5" ht="18" customHeight="1">
      <c r="A51" s="115"/>
      <c r="B51" s="110"/>
      <c r="C51" s="109" t="str">
        <f>IF(E47="NO","NO APLICA","Tipo de plan parcial (Renovación o Desarrollo)")</f>
        <v>Tipo de plan parcial (Renovación o Desarrollo)</v>
      </c>
      <c r="D51" s="109"/>
      <c r="E51" s="38"/>
    </row>
    <row r="52" spans="1:5" ht="18" customHeight="1">
      <c r="A52" s="115"/>
      <c r="B52" s="110"/>
      <c r="C52" s="109" t="str">
        <f>IF(E47="NO","NO APLICA","Estado del plan parcial (Adoptado o en Formulación)")</f>
        <v>Estado del plan parcial (Adoptado o en Formulación)</v>
      </c>
      <c r="D52" s="109"/>
      <c r="E52" s="38"/>
    </row>
    <row r="53" spans="1:5" ht="18" customHeight="1">
      <c r="A53" s="115"/>
      <c r="B53" s="110"/>
      <c r="C53" s="109" t="str">
        <f>IF(E47="NO","NO APLICA","Número del decreto mediante el cual se adopta el Plan Parcial")</f>
        <v>Número del decreto mediante el cual se adopta el Plan Parcial</v>
      </c>
      <c r="D53" s="109"/>
      <c r="E53" s="41"/>
    </row>
    <row r="54" spans="1:5" ht="18" customHeight="1">
      <c r="A54" s="115"/>
      <c r="B54" s="110"/>
      <c r="C54" s="109" t="str">
        <f>IF(E47="NO","NO APLICA","Área bruta adoptada / formulada")</f>
        <v>Área bruta adoptada / formulada</v>
      </c>
      <c r="D54" s="109"/>
      <c r="E54" s="41"/>
    </row>
    <row r="55" spans="1:5" ht="18" customHeight="1">
      <c r="A55" s="115"/>
      <c r="B55" s="110"/>
      <c r="C55" s="109" t="str">
        <f>IF(E47="NO","NO APLICA","Actividades pendientes")</f>
        <v>Actividades pendientes</v>
      </c>
      <c r="D55" s="109"/>
      <c r="E55" s="38"/>
    </row>
    <row r="56" spans="1:5" ht="34.9" customHeight="1">
      <c r="A56" s="115"/>
      <c r="B56" s="29">
        <v>34</v>
      </c>
      <c r="C56" s="109" t="str">
        <f>IF(E47="NO","NO APLICA","¿Cuál es el área bruta total (hectáreas) de los planes parciales adoptados?")</f>
        <v>¿Cuál es el área bruta total (hectáreas) de los planes parciales adoptados?</v>
      </c>
      <c r="D56" s="109"/>
      <c r="E56" s="41"/>
    </row>
    <row r="57" spans="1:5" ht="34.9" customHeight="1">
      <c r="A57" s="115"/>
      <c r="B57" s="29">
        <v>35</v>
      </c>
      <c r="C57" s="109" t="str">
        <f>IF(E47="NO","NO APLICA","¿Cuál es el área bruta total (hectáreas) de los planes parciales formulados?")</f>
        <v>¿Cuál es el área bruta total (hectáreas) de los planes parciales formulados?</v>
      </c>
      <c r="D57" s="109"/>
      <c r="E57" s="41"/>
    </row>
    <row r="58" spans="1:5" ht="34.9" customHeight="1">
      <c r="A58" s="115"/>
      <c r="B58" s="29">
        <v>36</v>
      </c>
      <c r="C58" s="106" t="s">
        <v>1221</v>
      </c>
      <c r="D58" s="108"/>
      <c r="E58" s="40" t="s">
        <v>0</v>
      </c>
    </row>
    <row r="59" spans="1:5" ht="34.9" customHeight="1">
      <c r="A59" s="115"/>
      <c r="B59" s="29">
        <v>37</v>
      </c>
      <c r="C59" s="109" t="str">
        <f>IF(E58="NO","NO APLICA","¿Cuántos macroproyectos tiene en el  municipio?")</f>
        <v>¿Cuántos macroproyectos tiene en el  municipio?</v>
      </c>
      <c r="D59" s="109"/>
      <c r="E59" s="33"/>
    </row>
    <row r="60" spans="1:5" ht="18" customHeight="1">
      <c r="A60" s="115"/>
      <c r="B60" s="110">
        <v>38</v>
      </c>
      <c r="C60" s="111" t="str">
        <f>IF(E58="NO","NO APLICA","Para cada uno de los macroproyectos urbanos diligencie la siguiente información:")</f>
        <v>Para cada uno de los macroproyectos urbanos diligencie la siguiente información:</v>
      </c>
      <c r="D60" s="112"/>
      <c r="E60" s="113"/>
    </row>
    <row r="61" spans="1:5" ht="18" customHeight="1">
      <c r="A61" s="115"/>
      <c r="B61" s="110"/>
      <c r="C61" s="109" t="str">
        <f>IF(E58="NO","NO APLICA","Nombre del macroproyecto urbano")</f>
        <v>Nombre del macroproyecto urbano</v>
      </c>
      <c r="D61" s="109"/>
      <c r="E61" s="38"/>
    </row>
    <row r="62" spans="1:5" ht="18" customHeight="1">
      <c r="A62" s="115"/>
      <c r="B62" s="110"/>
      <c r="C62" s="109" t="str">
        <f>IF(E58="NO","NO APLICA","Tipo de macroproyecto")</f>
        <v>Tipo de macroproyecto</v>
      </c>
      <c r="D62" s="109"/>
      <c r="E62" s="38"/>
    </row>
    <row r="63" spans="1:5" ht="18" customHeight="1">
      <c r="A63" s="115"/>
      <c r="B63" s="110"/>
      <c r="C63" s="109" t="str">
        <f>IF(E58="NO","NO APLICA","Estado del macroproyecto (adoptado o en formulación)")</f>
        <v>Estado del macroproyecto (adoptado o en formulación)</v>
      </c>
      <c r="D63" s="109"/>
      <c r="E63" s="38"/>
    </row>
    <row r="64" spans="1:5" ht="18" customHeight="1">
      <c r="A64" s="115"/>
      <c r="B64" s="110"/>
      <c r="C64" s="109" t="str">
        <f>IF(E58="NO","NO APLICA","Número del decreto mediante el cual se adopta el macroproyecto")</f>
        <v>Número del decreto mediante el cual se adopta el macroproyecto</v>
      </c>
      <c r="D64" s="109"/>
      <c r="E64" s="38"/>
    </row>
    <row r="65" spans="1:5" ht="18" customHeight="1">
      <c r="A65" s="115"/>
      <c r="B65" s="110"/>
      <c r="C65" s="109" t="str">
        <f>IF(E58="NO","NO APLICA","Área bruta adoptada / formulada")</f>
        <v>Área bruta adoptada / formulada</v>
      </c>
      <c r="D65" s="109"/>
      <c r="E65" s="41"/>
    </row>
    <row r="66" spans="1:5" ht="18" customHeight="1">
      <c r="A66" s="115"/>
      <c r="B66" s="110"/>
      <c r="C66" s="109" t="str">
        <f>IF(E58="NO","NO APLICA","Actividades pendientes")</f>
        <v>Actividades pendientes</v>
      </c>
      <c r="D66" s="109"/>
      <c r="E66" s="38"/>
    </row>
    <row r="67" spans="1:5" ht="34.9" customHeight="1">
      <c r="A67" s="115"/>
      <c r="B67" s="29">
        <v>39</v>
      </c>
      <c r="C67" s="109" t="str">
        <f>IF(E58="NO","NO APLICA","¿Cuál es el área bruta total (hectáreas) de los macroproyectos adoptados?")</f>
        <v>¿Cuál es el área bruta total (hectáreas) de los macroproyectos adoptados?</v>
      </c>
      <c r="D67" s="109"/>
      <c r="E67" s="41"/>
    </row>
    <row r="68" spans="1:5" ht="34.9" customHeight="1">
      <c r="A68" s="115"/>
      <c r="B68" s="29">
        <v>40</v>
      </c>
      <c r="C68" s="109" t="str">
        <f>IF(E58="NO","NO APLICA","¿Cuál es el área bruta total (hectáreas) de los macroproyectos formulados?")</f>
        <v>¿Cuál es el área bruta total (hectáreas) de los macroproyectos formulados?</v>
      </c>
      <c r="D68" s="109"/>
      <c r="E68" s="41"/>
    </row>
    <row r="69" spans="1:5" ht="34.9" customHeight="1">
      <c r="A69" s="115"/>
      <c r="B69" s="29">
        <v>41</v>
      </c>
      <c r="C69" s="106" t="s">
        <v>1222</v>
      </c>
      <c r="D69" s="108"/>
      <c r="E69" s="40" t="s">
        <v>0</v>
      </c>
    </row>
    <row r="70" spans="1:5" ht="34.9" customHeight="1">
      <c r="A70" s="115"/>
      <c r="B70" s="29">
        <v>42</v>
      </c>
      <c r="C70" s="109" t="str">
        <f>IF(E69="NO","NO APLICA","¿Cuántos MISN tiene en el  municipio?")</f>
        <v>¿Cuántos MISN tiene en el  municipio?</v>
      </c>
      <c r="D70" s="109"/>
      <c r="E70" s="33"/>
    </row>
    <row r="71" spans="1:5" ht="34.9" customHeight="1" thickBot="1">
      <c r="A71" s="116"/>
      <c r="B71" s="34">
        <v>43</v>
      </c>
      <c r="C71" s="129" t="str">
        <f>IF(E69="NO","NO APLICA","Haga una lista separando los nombres con el caracter /")</f>
        <v>Haga una lista separando los nombres con el caracter /</v>
      </c>
      <c r="D71" s="129"/>
      <c r="E71" s="58"/>
    </row>
    <row r="72" spans="1:5" ht="34.9" customHeight="1"/>
    <row r="73" spans="1:5" ht="34.9" customHeight="1"/>
    <row r="74" spans="1:5" ht="34.9" customHeight="1"/>
  </sheetData>
  <sheetProtection formatRows="0" selectLockedCells="1"/>
  <mergeCells count="62">
    <mergeCell ref="C70:D70"/>
    <mergeCell ref="A43:A71"/>
    <mergeCell ref="C67:D67"/>
    <mergeCell ref="C68:D68"/>
    <mergeCell ref="C69:D69"/>
    <mergeCell ref="C71:D71"/>
    <mergeCell ref="C58:D58"/>
    <mergeCell ref="C59:D59"/>
    <mergeCell ref="B60:B66"/>
    <mergeCell ref="C60:E60"/>
    <mergeCell ref="C61:D61"/>
    <mergeCell ref="C62:D62"/>
    <mergeCell ref="C63:D63"/>
    <mergeCell ref="C64:D64"/>
    <mergeCell ref="C65:D65"/>
    <mergeCell ref="C66:D66"/>
    <mergeCell ref="C56:D56"/>
    <mergeCell ref="C57:D57"/>
    <mergeCell ref="B14:B19"/>
    <mergeCell ref="C8:D8"/>
    <mergeCell ref="C9:D9"/>
    <mergeCell ref="C10:D10"/>
    <mergeCell ref="C11:D11"/>
    <mergeCell ref="C12:D12"/>
    <mergeCell ref="C13:D13"/>
    <mergeCell ref="C14:D19"/>
    <mergeCell ref="C48:D48"/>
    <mergeCell ref="B36:B40"/>
    <mergeCell ref="C41:D41"/>
    <mergeCell ref="C42:D42"/>
    <mergeCell ref="C43:D43"/>
    <mergeCell ref="C44:D44"/>
    <mergeCell ref="A3:A9"/>
    <mergeCell ref="A1:E1"/>
    <mergeCell ref="A2:E2"/>
    <mergeCell ref="C3:D3"/>
    <mergeCell ref="C4:D4"/>
    <mergeCell ref="C5:D5"/>
    <mergeCell ref="C6:D6"/>
    <mergeCell ref="C7:D7"/>
    <mergeCell ref="A10:A42"/>
    <mergeCell ref="C22:D27"/>
    <mergeCell ref="C28:D28"/>
    <mergeCell ref="C29:D29"/>
    <mergeCell ref="C35:D35"/>
    <mergeCell ref="C30:D34"/>
    <mergeCell ref="B30:B34"/>
    <mergeCell ref="C36:D40"/>
    <mergeCell ref="C20:D20"/>
    <mergeCell ref="C21:D21"/>
    <mergeCell ref="B22:B27"/>
    <mergeCell ref="C45:D45"/>
    <mergeCell ref="C46:D46"/>
    <mergeCell ref="C47:D47"/>
    <mergeCell ref="B49:B55"/>
    <mergeCell ref="C49:E49"/>
    <mergeCell ref="C50:D50"/>
    <mergeCell ref="C51:D51"/>
    <mergeCell ref="C52:D52"/>
    <mergeCell ref="C53:D53"/>
    <mergeCell ref="C54:D54"/>
    <mergeCell ref="C55:D55"/>
  </mergeCells>
  <conditionalFormatting sqref="C4:D19">
    <cfRule type="expression" dxfId="99" priority="18">
      <formula>$E$3="Seleccione"</formula>
    </cfRule>
  </conditionalFormatting>
  <conditionalFormatting sqref="C11:D19">
    <cfRule type="expression" dxfId="98" priority="17">
      <formula>$E$10=""</formula>
    </cfRule>
  </conditionalFormatting>
  <conditionalFormatting sqref="C21:D27">
    <cfRule type="expression" dxfId="97" priority="15">
      <formula>$E$20="Seleccione"</formula>
    </cfRule>
  </conditionalFormatting>
  <conditionalFormatting sqref="C29:D41">
    <cfRule type="expression" dxfId="96" priority="13">
      <formula>$E$28="Seleccione"</formula>
    </cfRule>
  </conditionalFormatting>
  <conditionalFormatting sqref="C46:D46">
    <cfRule type="expression" dxfId="95" priority="11">
      <formula>$E$45="Seleccione"</formula>
    </cfRule>
  </conditionalFormatting>
  <conditionalFormatting sqref="C48:D48">
    <cfRule type="expression" dxfId="94" priority="9">
      <formula>$E$47="Seleccione"</formula>
    </cfRule>
  </conditionalFormatting>
  <conditionalFormatting sqref="C50:D57">
    <cfRule type="expression" dxfId="93" priority="7">
      <formula>$E$47="Seleccione"</formula>
    </cfRule>
  </conditionalFormatting>
  <conditionalFormatting sqref="C59:D59">
    <cfRule type="expression" dxfId="92" priority="6">
      <formula>$E$58="Seleccione"</formula>
    </cfRule>
  </conditionalFormatting>
  <conditionalFormatting sqref="C61:D68">
    <cfRule type="expression" dxfId="91" priority="3">
      <formula>$E$58="Seleccione"</formula>
    </cfRule>
  </conditionalFormatting>
  <conditionalFormatting sqref="C70:D71">
    <cfRule type="expression" dxfId="90" priority="1">
      <formula>$E$69="Seleccione"</formula>
    </cfRule>
  </conditionalFormatting>
  <conditionalFormatting sqref="C4:E19">
    <cfRule type="expression" dxfId="89" priority="52">
      <formula>$E$3="NO"</formula>
    </cfRule>
  </conditionalFormatting>
  <conditionalFormatting sqref="C11:E19">
    <cfRule type="expression" dxfId="88" priority="53">
      <formula>$E$10="NO"</formula>
    </cfRule>
  </conditionalFormatting>
  <conditionalFormatting sqref="C21:E27">
    <cfRule type="expression" dxfId="87" priority="45">
      <formula>$E$20="NO"</formula>
    </cfRule>
  </conditionalFormatting>
  <conditionalFormatting sqref="C29:E41">
    <cfRule type="expression" dxfId="86" priority="39">
      <formula>$E$28="NO"</formula>
    </cfRule>
  </conditionalFormatting>
  <conditionalFormatting sqref="C35:E35">
    <cfRule type="expression" dxfId="85" priority="41">
      <formula>$C$35="NO APLICA"</formula>
    </cfRule>
  </conditionalFormatting>
  <conditionalFormatting sqref="C41:E41">
    <cfRule type="expression" dxfId="84" priority="40">
      <formula>$C$41="NO APLICA"</formula>
    </cfRule>
  </conditionalFormatting>
  <conditionalFormatting sqref="C46:E46">
    <cfRule type="expression" dxfId="83" priority="36">
      <formula>$E$45="NO"</formula>
    </cfRule>
  </conditionalFormatting>
  <conditionalFormatting sqref="C48:E57">
    <cfRule type="expression" dxfId="82" priority="33">
      <formula>$E$47="NO"</formula>
    </cfRule>
  </conditionalFormatting>
  <conditionalFormatting sqref="C49:E49">
    <cfRule type="expression" dxfId="81" priority="8">
      <formula>$E$47="Seleccione"</formula>
    </cfRule>
  </conditionalFormatting>
  <conditionalFormatting sqref="C59:E68">
    <cfRule type="expression" dxfId="80" priority="25">
      <formula>$E$58="NO"</formula>
    </cfRule>
  </conditionalFormatting>
  <conditionalFormatting sqref="C60:E60">
    <cfRule type="expression" dxfId="79" priority="4">
      <formula>$E$58="Seleccione"</formula>
    </cfRule>
  </conditionalFormatting>
  <conditionalFormatting sqref="C70:E71">
    <cfRule type="expression" dxfId="78" priority="21">
      <formula>$E$69="NO"</formula>
    </cfRule>
  </conditionalFormatting>
  <conditionalFormatting sqref="E3">
    <cfRule type="containsText" dxfId="77" priority="19" operator="containsText" text="Seleccione">
      <formula>NOT(ISERROR(SEARCH("Seleccione",E3)))</formula>
    </cfRule>
  </conditionalFormatting>
  <conditionalFormatting sqref="E20">
    <cfRule type="expression" dxfId="76" priority="16">
      <formula>$E$20="Seleccione"</formula>
    </cfRule>
  </conditionalFormatting>
  <conditionalFormatting sqref="E28">
    <cfRule type="expression" dxfId="75" priority="14">
      <formula>$E$28="Seleccione"</formula>
    </cfRule>
  </conditionalFormatting>
  <conditionalFormatting sqref="E43:E45">
    <cfRule type="containsText" dxfId="74" priority="12" operator="containsText" text="Seleccione">
      <formula>NOT(ISERROR(SEARCH("Seleccione",E43)))</formula>
    </cfRule>
  </conditionalFormatting>
  <conditionalFormatting sqref="E47">
    <cfRule type="containsText" dxfId="73" priority="10" operator="containsText" text="Seleccione">
      <formula>NOT(ISERROR(SEARCH("Seleccione",E47)))</formula>
    </cfRule>
  </conditionalFormatting>
  <conditionalFormatting sqref="E58">
    <cfRule type="containsText" dxfId="72" priority="5" operator="containsText" text="Seleccione">
      <formula>NOT(ISERROR(SEARCH("Seleccione",E58)))</formula>
    </cfRule>
  </conditionalFormatting>
  <conditionalFormatting sqref="E69">
    <cfRule type="containsText" dxfId="71" priority="2" operator="containsText" text="Seleccione">
      <formula>NOT(ISERROR(SEARCH("Seleccione",E69)))</formula>
    </cfRule>
  </conditionalFormatting>
  <dataValidations xWindow="1066" yWindow="564" count="21">
    <dataValidation type="whole" operator="greaterThan" allowBlank="1" showInputMessage="1" showErrorMessage="1" error="La celda solo permite diligenciar números sin decimales_x000a_" prompt="Se recomienda consultar con la Secretaría de Planeación del Municipio" sqref="E70 E48" xr:uid="{640D5422-1F17-49D9-9AAA-DCCDD7B84061}">
      <formula1>0</formula1>
    </dataValidation>
    <dataValidation type="date" operator="greaterThan" allowBlank="1" showInputMessage="1" showErrorMessage="1" error="Diligencie la fecha en formato DD/MM/AA" prompt="Se recomienda consultar con la Secretaría de Planeación del Municipio" sqref="E13 E6" xr:uid="{D536DA09-7443-48EC-88B1-62149E376A8F}">
      <formula1>32874</formula1>
    </dataValidation>
    <dataValidation allowBlank="1" showInputMessage="1" showErrorMessage="1" prompt="Se recomienda consultar con la Secretaría de Planeación del Municipio" sqref="E41:E42 E35" xr:uid="{24B801B2-F902-411F-AA1E-3063488583CB}"/>
    <dataValidation allowBlank="1" showInputMessage="1" showErrorMessage="1" prompt="Separe la información de cada plan parcial por medio del carácter &quot;/&quot; _x000a_Ejemplo:_x000a_Nombre 1/Nombre 2/Nombre 3, etc" sqref="E50" xr:uid="{79444415-FC3D-463F-B7C2-2888616167FC}"/>
    <dataValidation allowBlank="1" showInputMessage="1" showErrorMessage="1" prompt="Separe la información de cada Macroproyecto por medio del carácter &quot;/&quot; _x000a_Ejemplo:_x000a_Tipo 1/Tipo 2/Tipo 3" sqref="E62" xr:uid="{B88D49E6-18B6-49A3-8D28-D2A5947C52FA}"/>
    <dataValidation allowBlank="1" showInputMessage="1" showErrorMessage="1" prompt="Separe la información de cada Macroproyecto por medio del carácter &quot;/&quot; _x000a_Ejemplo:_x000a_Estado 1/Estado 2/Estado 3" sqref="E63" xr:uid="{BB425BE3-C239-4AFF-A74B-C1CFA6E33252}"/>
    <dataValidation allowBlank="1" showInputMessage="1" showErrorMessage="1" prompt="Separe la información de cada Macroproyecto por medio del carácter &quot;/&quot; _x000a_Ejemplo:_x000a_Nº decreto 1/Nº decreto 2/Nº decreto 3" sqref="E64" xr:uid="{F27E9048-D0A2-41EC-9F58-7B0D80A52803}"/>
    <dataValidation operator="greaterThan" allowBlank="1" showInputMessage="1" showErrorMessage="1" prompt="Separe la información de cada Macroproyecto por medio del carácter &quot;/&quot; _x000a_Ejemplo:_x000a_Área bruta adoptada / formulada 1/Área bruta adoptada / formulada 2 /Área bruta adoptada / formulada 3" sqref="E65" xr:uid="{638F2ACC-8AA6-46B6-8290-5BEA65A1EDF7}"/>
    <dataValidation allowBlank="1" showInputMessage="1" showErrorMessage="1" prompt="Separe la información de cada Macroproyecto por medio del carácter &quot;/&quot; _x000a_Ejemplo:_x000a_Pendientes 1/Pendientes 2/Pendientes 3" sqref="E66" xr:uid="{251C74E6-C510-4652-9408-3451903C535F}"/>
    <dataValidation operator="greaterThan" allowBlank="1" showInputMessage="1" error="La celda solo permite diligenciar números sin decimales_x000a__x000a_" prompt="Se recomienda consultar con la Secretaría de Planeación del Municipio" sqref="E5" xr:uid="{523DC3BD-081D-48EA-9A04-1EEA81CEEC1C}"/>
    <dataValidation type="decimal" operator="greaterThan" allowBlank="1" showInputMessage="1" showErrorMessage="1" error="La celda solo permite diligenciar números. Separe los decimales con un punto." prompt="Se recomienda consultar con la Secretaría de Planeación del Municipio y en los documentos de adopción de los respectivos Macroproyectos" sqref="E67:E68" xr:uid="{36F3144F-7419-4B57-947A-267BD508117E}">
      <formula1>0</formula1>
    </dataValidation>
    <dataValidation allowBlank="1" showInputMessage="1" showErrorMessage="1" prompt="Separe la información de cada Macroproyecto por medio del carácter &quot;/&quot; _x000a_Ejemplo:_x000a_Nombre 1/Nombre 2/Nombre 3, etc" sqref="E61" xr:uid="{4B454FA4-B198-47F5-9CF8-B79867725182}"/>
    <dataValidation allowBlank="1" showInputMessage="1" showErrorMessage="1" prompt="Separe la información de cada plan parcial por medio del carácter &quot;/&quot; _x000a_Ejemplo:_x000a_Tipo 1/Tipo 2/Tipo 3" sqref="E51" xr:uid="{B0DF08BD-F36A-4ED5-B259-C39126A8E310}"/>
    <dataValidation allowBlank="1" showInputMessage="1" showErrorMessage="1" prompt="Separe la información de cada plan parcial por medio del carácter &quot;/&quot; _x000a_Ejemplo:_x000a_Estado 1/Estado 2/Estado 3" sqref="E52" xr:uid="{A79DB8DA-CF72-45BF-B807-9A75AD8487D4}"/>
    <dataValidation operator="greaterThan" allowBlank="1" showInputMessage="1" showErrorMessage="1" prompt="Separe la información de cada plan parcial por medio del carácter &quot;/&quot; _x000a_Ejemplo:_x000a_Área bruta adoptada / formuladal 1/Área bruta plan parcial 2/Área bruta plan parcial 3" sqref="E53:E54" xr:uid="{621626D4-A57A-42C2-8953-114092BA08C6}"/>
    <dataValidation allowBlank="1" showInputMessage="1" showErrorMessage="1" prompt="Separe la información de cada plan parcial por medio del carácter &quot;/&quot; _x000a_Ejemplo:_x000a_Pendientes 1/Pendientes 2/Pendientes 3" sqref="E55" xr:uid="{A31054DE-37D2-45F8-A11D-759BAD917EA3}"/>
    <dataValidation operator="greaterThan" allowBlank="1" showInputMessage="1" showErrorMessage="1" error="La celda solo permite diligenciar números sin decimales_x000a_" prompt="Se recomienda consultar con la Secretaría de Planeación del Municipio" sqref="E71 E12" xr:uid="{1A39E59C-3C6C-450D-935A-75B2B78EF19E}"/>
    <dataValidation type="date" operator="greaterThan" allowBlank="1" showInputMessage="1" showErrorMessage="1" error="Diligencie la fecha en formato DD/MM/AA" prompt="Se recomienda consultar en el link señalado en el Instructivo" sqref="E7:E9" xr:uid="{DD70C3DF-2913-438B-83FE-8A69912C2F3E}">
      <formula1>32874</formula1>
    </dataValidation>
    <dataValidation type="decimal" operator="greaterThan" allowBlank="1" showInputMessage="1" showErrorMessage="1" error="La celda solo permite diligenciar números. Separe los decimales con un punto." prompt="Se recomienda consultar con la Secretaría de Planeación del Municipio y en los documentos de adopción de los respectivos Planes Parciales" sqref="E56:E57" xr:uid="{46CB279B-6265-481B-9CF8-8F5A82331C0F}">
      <formula1>0</formula1>
    </dataValidation>
    <dataValidation type="whole" operator="greaterThan" allowBlank="1" showInputMessage="1" showErrorMessage="1" error="La celda solo permite diligenciar números sin decimales_x000a_" prompt="Se recomienda consultar con la Secretaría de Planeación del Municipio " sqref="E59" xr:uid="{0C145A95-ECD2-4D98-8869-D75F3114E20E}">
      <formula1>0</formula1>
    </dataValidation>
    <dataValidation allowBlank="1" showInputMessage="1" showErrorMessage="1" prompt="Se recomienda consultar con la Secretaría de Planeación del Municipio, corporaciones ambientales, universidades, otras entidades y hacer una verificación en SECOP" sqref="E29" xr:uid="{20A3243C-093F-4503-92AF-3568B43D8426}"/>
  </dataValidations>
  <pageMargins left="0.7" right="0.7" top="0.75" bottom="0.75" header="0.3" footer="0.3"/>
  <pageSetup scale="50" orientation="portrait" r:id="rId1"/>
  <drawing r:id="rId2"/>
  <extLst>
    <ext xmlns:x14="http://schemas.microsoft.com/office/spreadsheetml/2009/9/main" uri="{CCE6A557-97BC-4b89-ADB6-D9C93CAAB3DF}">
      <x14:dataValidations xmlns:xm="http://schemas.microsoft.com/office/excel/2006/main" xWindow="1066" yWindow="564" count="15">
        <x14:dataValidation type="list" allowBlank="1" showInputMessage="1" showErrorMessage="1" error="Seleccione en la lista desplegable" xr:uid="{5BB6A00B-3180-4F45-89BD-ECCE6C1B8954}">
          <x14:formula1>
            <xm:f>'Desplegables POT'!$A$1:$A$2</xm:f>
          </x14:formula1>
          <xm:sqref>E70</xm:sqref>
        </x14:dataValidation>
        <x14:dataValidation type="list" allowBlank="1" showInputMessage="1" showErrorMessage="1" error="Seleccione en la lista desplegable" prompt="Se recomienda consultar con la Secretaría de Planeación del Municipio" xr:uid="{898AEB1F-664D-4E5D-90E5-BAA785D83204}">
          <x14:formula1>
            <xm:f>'Desplegables POT'!$A$10:$F$10</xm:f>
          </x14:formula1>
          <xm:sqref>E14:E19</xm:sqref>
        </x14:dataValidation>
        <x14:dataValidation type="list" allowBlank="1" showInputMessage="1" showErrorMessage="1" error="Seleccione en la lista desplegable" prompt="Se recomienda consultar con la Secretaría de Planeación del Municipio y en el link señalado en el instructivo" xr:uid="{DA7A6F93-BFF9-4024-9AE8-4ABABAFACF93}">
          <x14:formula1>
            <xm:f>'Desplegables POT'!$A$12:$F$12</xm:f>
          </x14:formula1>
          <xm:sqref>E21</xm:sqref>
        </x14:dataValidation>
        <x14:dataValidation type="list" allowBlank="1" showInputMessage="1" showErrorMessage="1" error="Seleccione en la lista desplegable" prompt="Se recomienda consultar con la Secretaría de Planeación del Municipio)" xr:uid="{4A73571C-30C8-4F8F-8DB3-DBD5D6B7A179}">
          <x14:formula1>
            <xm:f>'Desplegables POT'!$A$14:$F$14</xm:f>
          </x14:formula1>
          <xm:sqref>E22:E27</xm:sqref>
        </x14:dataValidation>
        <x14:dataValidation type="list" allowBlank="1" showInputMessage="1" showErrorMessage="1" error="Seleccione en la lista desplegable" prompt="Se recomienda consultar con la Secretaría de Planeación del Municipio" xr:uid="{D646D55A-B918-4923-99B4-EE5E3E32BE6D}">
          <x14:formula1>
            <xm:f>'Desplegables POT'!$A$16:$E$16</xm:f>
          </x14:formula1>
          <xm:sqref>E30:E34</xm:sqref>
        </x14:dataValidation>
        <x14:dataValidation type="list" allowBlank="1" showInputMessage="1" showErrorMessage="1" error="Seleccione en la lista desplegable" prompt="Se recomienda consultar con la Secretaría de Planeación del Municipio" xr:uid="{896E94F8-2DDE-489B-A720-32133BD62429}">
          <x14:formula1>
            <xm:f>'Desplegables POT'!$A$18:$E$18</xm:f>
          </x14:formula1>
          <xm:sqref>E36:E40</xm:sqref>
        </x14:dataValidation>
        <x14:dataValidation type="list" allowBlank="1" showInputMessage="1" showErrorMessage="1" error="Seleccione en la lista desplegable" prompt="Se recomienda consultar con la Secretaría de Planeación del Municipio " xr:uid="{516EF075-1C17-46F6-BE2C-5CCC5DAC7355}">
          <x14:formula1>
            <xm:f>'Desplegables POT'!$A$1:$A$3</xm:f>
          </x14:formula1>
          <xm:sqref>E58</xm:sqref>
        </x14:dataValidation>
        <x14:dataValidation type="list" allowBlank="1" showInputMessage="1" showErrorMessage="1" error="Seleccione en la lista desplegable" prompt="Se recomienda consultar con la Secretaría de Planeación del Municipio" xr:uid="{B7E84626-0C80-49EB-95A3-4E3F29DED5BA}">
          <x14:formula1>
            <xm:f>'Desplegables POT'!$A$6:$C$6</xm:f>
          </x14:formula1>
          <xm:sqref>E4</xm:sqref>
        </x14:dataValidation>
        <x14:dataValidation type="list" allowBlank="1" showInputMessage="1" showErrorMessage="1" error="Seleccione en la lista desplegable" prompt="Se recomienda consultar con la Secretaría de Planeación del Municipio y en el link señalado en el instructivo_x000a_" xr:uid="{90C21B22-369D-4CAC-A0A7-34F65201086F}">
          <x14:formula1>
            <xm:f>'Desplegables POT'!$A$1:$A$3</xm:f>
          </x14:formula1>
          <xm:sqref>E69</xm:sqref>
        </x14:dataValidation>
        <x14:dataValidation type="list" allowBlank="1" showInputMessage="1" showErrorMessage="1" error="Seleccione en la lista desplegable" prompt="Se recomienda consultar con la Secretaría de Planeación del Municipio" xr:uid="{21D9BD1F-9653-467B-9011-8C5204AEB450}">
          <x14:formula1>
            <xm:f>'Desplegables POT'!$A$1:$A$2</xm:f>
          </x14:formula1>
          <xm:sqref>E46 E10</xm:sqref>
        </x14:dataValidation>
        <x14:dataValidation type="list" allowBlank="1" showInputMessage="1" showErrorMessage="1" error="Seleccione en la lista desplegable" prompt="Se recomienda consultar con la Secretaría de Planeación del Municipio" xr:uid="{BD8984CC-0284-47A5-A7C6-8A52FD565696}">
          <x14:formula1>
            <xm:f>'Desplegables POT'!$A$1:$A$3</xm:f>
          </x14:formula1>
          <xm:sqref>E3 E20 E28 E47</xm:sqref>
        </x14:dataValidation>
        <x14:dataValidation type="list" allowBlank="1" showInputMessage="1" showErrorMessage="1" error="Seleccione en la lista desplegable" prompt="Se recomienda consultar en el Plan de Desarrollo del Municipio y en el Plan de Ordenamiento Territorial" xr:uid="{A533538E-0612-48C4-81DB-6C9A4838CBB8}">
          <x14:formula1>
            <xm:f>'Desplegables POT'!$A$1:$A$3</xm:f>
          </x14:formula1>
          <xm:sqref>E43</xm:sqref>
        </x14:dataValidation>
        <x14:dataValidation type="list" allowBlank="1" showInputMessage="1" showErrorMessage="1" error="Seleccione en la lista desplegable" prompt="Se recomienda consultar con la Secretaría de Planeación del Municipio y la Secretaría de Gobierno" xr:uid="{AC0CC1C6-0BF0-4A29-A1F9-62FF0B0E1208}">
          <x14:formula1>
            <xm:f>'Desplegables POT'!$A$1:$A$3</xm:f>
          </x14:formula1>
          <xm:sqref>E44</xm:sqref>
        </x14:dataValidation>
        <x14:dataValidation type="list" allowBlank="1" showInputMessage="1" showErrorMessage="1" error="Seleccione en la lista desplegable" prompt="Se recomienda consultar con la Secretaría de Planeación del Municipio y en el link señalado en el instructivo" xr:uid="{ACF84794-792B-45E9-B4C2-A74E4BFE2706}">
          <x14:formula1>
            <xm:f>'Desplegables POT'!$A$1:$A$3</xm:f>
          </x14:formula1>
          <xm:sqref>E45</xm:sqref>
        </x14:dataValidation>
        <x14:dataValidation type="list" allowBlank="1" showInputMessage="1" showErrorMessage="1" error="Seleccione en la lista desplegable" prompt="Se recomienda consultar con la Secretaría de Planeación del Municipio y en el link señalado en el instructivo" xr:uid="{5B10BEE1-067E-4731-A476-C36C4EC52E22}">
          <x14:formula1>
            <xm:f>'Desplegables POT'!$A$8:$D$8</xm:f>
          </x14:formula1>
          <xm:sqref>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_x00d1_O xmlns="76557403-3dce-4492-801c-fc0c8f826196" xsi:nil="true"/>
    <TaxCatchAll xmlns="c3734ab5-30f7-42b9-9aab-3516cf53f75f" xsi:nil="true"/>
    <lcf76f155ced4ddcb4097134ff3c332f xmlns="76557403-3dce-4492-801c-fc0c8f8261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12C6191518E044BAE2D9F1EC26D19D8" ma:contentTypeVersion="20" ma:contentTypeDescription="Crear nuevo documento." ma:contentTypeScope="" ma:versionID="37df9db601e6b1208393aafcffe9bd30">
  <xsd:schema xmlns:xsd="http://www.w3.org/2001/XMLSchema" xmlns:xs="http://www.w3.org/2001/XMLSchema" xmlns:p="http://schemas.microsoft.com/office/2006/metadata/properties" xmlns:ns2="76557403-3dce-4492-801c-fc0c8f826196" xmlns:ns3="c3734ab5-30f7-42b9-9aab-3516cf53f75f" targetNamespace="http://schemas.microsoft.com/office/2006/metadata/properties" ma:root="true" ma:fieldsID="bbdfe67605d143fcdf7efcff3ecabade" ns2:_="" ns3:_="">
    <xsd:import namespace="76557403-3dce-4492-801c-fc0c8f826196"/>
    <xsd:import namespace="c3734ab5-30f7-42b9-9aab-3516cf53f75f"/>
    <xsd:element name="properties">
      <xsd:complexType>
        <xsd:sequence>
          <xsd:element name="documentManagement">
            <xsd:complexType>
              <xsd:all>
                <xsd:element ref="ns2:A_x00d1_O"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557403-3dce-4492-801c-fc0c8f826196" elementFormDefault="qualified">
    <xsd:import namespace="http://schemas.microsoft.com/office/2006/documentManagement/types"/>
    <xsd:import namespace="http://schemas.microsoft.com/office/infopath/2007/PartnerControls"/>
    <xsd:element name="A_x00d1_O" ma:index="8" nillable="true" ma:displayName="AÑO" ma:format="Dropdown" ma:internalName="A_x00d1_O">
      <xsd:simpleType>
        <xsd:restriction base="dms:Choice">
          <xsd:enumeration value="Opción 1"/>
          <xsd:enumeration value="Opción 2"/>
          <xsd:enumeration value="Opción 3"/>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3734ab5-30f7-42b9-9aab-3516cf53f75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65850f6b-5e9a-4399-a263-cab15da8bf0f}" ma:internalName="TaxCatchAll" ma:showField="CatchAllData" ma:web="c3734ab5-30f7-42b9-9aab-3516cf53f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80924-37D1-44AC-8591-E8758D2633B0}">
  <ds:schemaRefs>
    <ds:schemaRef ds:uri="http://schemas.microsoft.com/office/infopath/2007/PartnerControls"/>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 ds:uri="76557403-3dce-4492-801c-fc0c8f826196"/>
    <ds:schemaRef ds:uri="c3734ab5-30f7-42b9-9aab-3516cf53f75f"/>
    <ds:schemaRef ds:uri="http://purl.org/dc/elements/1.1/"/>
  </ds:schemaRefs>
</ds:datastoreItem>
</file>

<file path=customXml/itemProps2.xml><?xml version="1.0" encoding="utf-8"?>
<ds:datastoreItem xmlns:ds="http://schemas.openxmlformats.org/officeDocument/2006/customXml" ds:itemID="{38272A3B-2604-4CF6-BE74-FC438150CD5F}">
  <ds:schemaRefs>
    <ds:schemaRef ds:uri="http://schemas.microsoft.com/sharepoint/v3/contenttype/forms"/>
  </ds:schemaRefs>
</ds:datastoreItem>
</file>

<file path=customXml/itemProps3.xml><?xml version="1.0" encoding="utf-8"?>
<ds:datastoreItem xmlns:ds="http://schemas.openxmlformats.org/officeDocument/2006/customXml" ds:itemID="{869D4FD6-BA2B-4BEB-9B1D-AE7B6A322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Desplegables Municipios</vt:lpstr>
      <vt:lpstr>Desplegables ASB</vt:lpstr>
      <vt:lpstr>Desplegables VIVIENDA</vt:lpstr>
      <vt:lpstr>Desplegables instrumentos</vt:lpstr>
      <vt:lpstr>Desplegables Asentamientos</vt:lpstr>
      <vt:lpstr>Desplegables POT</vt:lpstr>
      <vt:lpstr>Desplegables SyE</vt:lpstr>
      <vt:lpstr>DATOS GENERALES</vt:lpstr>
      <vt:lpstr>POT</vt:lpstr>
      <vt:lpstr>ASB</vt:lpstr>
      <vt:lpstr>VIVIENDA</vt:lpstr>
      <vt:lpstr>ASENTAMIENTOS</vt:lpstr>
      <vt:lpstr>INSTRUMENTOS FINANCIACION</vt:lpstr>
      <vt:lpstr>INSTRUMENTOS GESTIÓN</vt:lpstr>
      <vt:lpstr>RESUMEN GESTIÓN</vt:lpstr>
      <vt:lpstr>SEGUIMIENTO AL POT</vt:lpstr>
      <vt:lpstr>SEGUIMIENTO AL POT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Mogollon</dc:creator>
  <cp:keywords/>
  <dc:description/>
  <cp:lastModifiedBy>Diana Yurainys Chinchilla Martinez</cp:lastModifiedBy>
  <cp:revision/>
  <dcterms:created xsi:type="dcterms:W3CDTF">2023-07-20T00:25:04Z</dcterms:created>
  <dcterms:modified xsi:type="dcterms:W3CDTF">2024-11-26T20:08:09Z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0x010100A12C6191518E044BAE2D9F1EC26D19D8</vt:lpwstr>
  </property>
</Properties>
</file>